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85" windowWidth="17280" windowHeight="10680" tabRatio="846" activeTab="1"/>
  </bookViews>
  <sheets>
    <sheet name="intro" sheetId="1" r:id="rId1"/>
    <sheet name="mean" sheetId="2" r:id="rId2"/>
    <sheet name="deviation" sheetId="3" r:id="rId3"/>
    <sheet name="z-score" sheetId="4" r:id="rId4"/>
    <sheet name="stanine" sheetId="5" r:id="rId5"/>
    <sheet name="P(z)" sheetId="6" r:id="rId6"/>
    <sheet name="Probabilities" sheetId="7" r:id="rId7"/>
    <sheet name="cumulative tables" sheetId="8" r:id="rId8"/>
    <sheet name="binomial" sheetId="9" r:id="rId9"/>
    <sheet name="notes" sheetId="10" r:id="rId10"/>
  </sheets>
  <definedNames>
    <definedName name="_xlfn.NORM.DIST" hidden="1">#NAME?</definedName>
    <definedName name="a_low">'notes'!$G$8</definedName>
    <definedName name="alow">'notes'!$G$8</definedName>
    <definedName name="b_low">'notes'!$G$10</definedName>
    <definedName name="c_low">'notes'!$G$12</definedName>
    <definedName name="d_low">'notes'!$G$14</definedName>
    <definedName name="exa">'Probabilities'!#REF!</definedName>
    <definedName name="exb">'Probabilities'!#REF!</definedName>
    <definedName name="exc">'Probabilities'!#REF!</definedName>
    <definedName name="exd">'Probabilities'!#REF!</definedName>
    <definedName name="lowa">'notes'!$G$8</definedName>
    <definedName name="lowb">'notes'!$G$10</definedName>
    <definedName name="lowc">'notes'!$G$12</definedName>
    <definedName name="lowd">'notes'!$G$14</definedName>
    <definedName name="mean">'Probabilities'!#REF!</definedName>
    <definedName name="mean_is">'deviation'!$O$30</definedName>
    <definedName name="nmean">#REF!</definedName>
    <definedName name="nst_dev">#REF!</definedName>
    <definedName name="out_of">'notes'!$G$4</definedName>
    <definedName name="_xlnm.Print_Area" localSheetId="6">'Probabilities'!#REF!</definedName>
    <definedName name="questions">'Probabilities'!#REF!</definedName>
    <definedName name="st_dev">'Probabilities'!#REF!</definedName>
  </definedNames>
  <calcPr fullCalcOnLoad="1"/>
</workbook>
</file>

<file path=xl/sharedStrings.xml><?xml version="1.0" encoding="utf-8"?>
<sst xmlns="http://schemas.openxmlformats.org/spreadsheetml/2006/main" count="473" uniqueCount="158">
  <si>
    <t>mean</t>
  </si>
  <si>
    <t>st dev</t>
  </si>
  <si>
    <t>name</t>
  </si>
  <si>
    <t>1st:</t>
  </si>
  <si>
    <t>Step 0:</t>
  </si>
  <si>
    <t>Step</t>
  </si>
  <si>
    <t>2nd:</t>
  </si>
  <si>
    <t>3rd:</t>
  </si>
  <si>
    <t>4th:</t>
  </si>
  <si>
    <t>5th:</t>
  </si>
  <si>
    <t>6th:</t>
  </si>
  <si>
    <t>Compute standard deviation (automatically done w/functions).</t>
  </si>
  <si>
    <t>Compute the mean (automatically done w/functions).</t>
  </si>
  <si>
    <t>Page</t>
  </si>
  <si>
    <t>Contents</t>
  </si>
  <si>
    <t>●</t>
  </si>
  <si>
    <t>z-score</t>
  </si>
  <si>
    <t>stanine</t>
  </si>
  <si>
    <t>=IF(K87&gt;1.75,9",IF(K87&gt;1.25,"8",IF(K87&gt;0.75,"7",IF(K87&gt;0.25,"6",IF(K87&gt;-0.25,"5",IF(K87&gt;-0.75,"4",IF(K87&gt;-0.125,"3",IF(K87&gt;-1.75,"2","1"))))))))</t>
  </si>
  <si>
    <t>=IF(g3&gt;1,A",IF(g3&gt;.25,"B",IF(g3&gt;-0.25,"C",IF(g3&gt;-1,"D","F"))))</t>
  </si>
  <si>
    <t>Create a name to represent a formula or a constant</t>
  </si>
  <si>
    <t xml:space="preserve">On the Insert menu, point to Name, and then click Define. </t>
  </si>
  <si>
    <t xml:space="preserve">In the Names in workbook box, enter the name for the formula. </t>
  </si>
  <si>
    <t xml:space="preserve">In the Refers to box, type = (equal sign), followed by the formula or the constant value. </t>
  </si>
  <si>
    <t>intro</t>
  </si>
  <si>
    <t>stat.xls</t>
  </si>
  <si>
    <t>Title &amp; Contents</t>
  </si>
  <si>
    <t xml:space="preserve">Computes mean, standard deviation, and z-scores, and stanine for 30 pieces of data.  </t>
  </si>
  <si>
    <t>Enter the data.</t>
  </si>
  <si>
    <t>data</t>
  </si>
  <si>
    <t>(optional) Select all the data then Sort scores using the Sort Ascending or Sort Descending button.</t>
  </si>
  <si>
    <t>Compute z-score for each data point (automatically w/formulas).</t>
  </si>
  <si>
    <t>Compute the stanine of each piece of data (automatically w/formulas).</t>
  </si>
  <si>
    <t>P(z)</t>
  </si>
  <si>
    <t xml:space="preserve">mean   </t>
  </si>
  <si>
    <t xml:space="preserve">Computes mean of 5, 10, 20, 30 pieces of data.  </t>
  </si>
  <si>
    <t>The spreadsheet computes the mean, the arithmetic average, the sum of the numbers divided by the number of numbers.</t>
  </si>
  <si>
    <t>sum is</t>
  </si>
  <si>
    <t>number of numbers is</t>
  </si>
  <si>
    <t>mean is</t>
  </si>
  <si>
    <t>x</t>
  </si>
  <si>
    <t>Enter the data, each x value.</t>
  </si>
  <si>
    <t>deviation</t>
  </si>
  <si>
    <t xml:space="preserve">Computes mean and standard deviation of three groups of 10 scores.  </t>
  </si>
  <si>
    <t xml:space="preserve">standard deviation is </t>
  </si>
  <si>
    <t>(optional) Select all the data then Sort scores using the Sort Ascending or Sort Descending button or Data Menu.</t>
  </si>
  <si>
    <t>The spreadsheet computes the mean (arithmetic average) and the standard deviation (the average spread of data relative to the mean).</t>
  </si>
  <si>
    <t>Computes x-score or z-score  or mean or standard deviation of normal and standard normal scores.</t>
  </si>
  <si>
    <t>Compute z-score given x, mean, standard deviation.</t>
  </si>
  <si>
    <t xml:space="preserve"> </t>
  </si>
  <si>
    <t>Compute x (the data) given z-score, mean, standard deviation.</t>
  </si>
  <si>
    <t>The standard deviation - the average spread of the data relative to the mean computed in the usual way.</t>
  </si>
  <si>
    <t>x - mean</t>
  </si>
  <si>
    <r>
      <t>(x - mean)</t>
    </r>
    <r>
      <rPr>
        <sz val="9"/>
        <rFont val="Arial"/>
        <family val="2"/>
      </rPr>
      <t>²</t>
    </r>
  </si>
  <si>
    <t xml:space="preserve">x - mean </t>
  </si>
  <si>
    <t>is the difference between the data and the mean</t>
  </si>
  <si>
    <t xml:space="preserve">x  </t>
  </si>
  <si>
    <t>is a score or piece of data</t>
  </si>
  <si>
    <t xml:space="preserve"> is the square of the difference (makes difference a distance)</t>
  </si>
  <si>
    <t>Enter 10 pieces of data in the "pink column" and the standard deviation will be computed in table form using the formula.</t>
  </si>
  <si>
    <t>the value n-1, one less than 10 is</t>
  </si>
  <si>
    <r>
      <t>the sum of the (x - mean)</t>
    </r>
    <r>
      <rPr>
        <sz val="9"/>
        <rFont val="Arial"/>
        <family val="2"/>
      </rPr>
      <t>² is ∑(x - mean)² is</t>
    </r>
  </si>
  <si>
    <r>
      <t xml:space="preserve">∑(x - mean)² </t>
    </r>
    <r>
      <rPr>
        <sz val="9"/>
        <rFont val="Arial"/>
        <family val="2"/>
      </rPr>
      <t>÷</t>
    </r>
    <r>
      <rPr>
        <sz val="9"/>
        <rFont val="Arial"/>
        <family val="0"/>
      </rPr>
      <t xml:space="preserve"> (n-1) is</t>
    </r>
  </si>
  <si>
    <t>the square root of this, the standard deviation, is</t>
  </si>
  <si>
    <t xml:space="preserve"> is also called the variance.</t>
  </si>
  <si>
    <t>Computes the standard deviation of 10 numbers using the formula displayed in table format.</t>
  </si>
  <si>
    <t>To do it the "easy way," have the spread sheet</t>
  </si>
  <si>
    <t xml:space="preserve">    compute the desired probability.</t>
  </si>
  <si>
    <t>Positive z-score</t>
  </si>
  <si>
    <t>Probability</t>
  </si>
  <si>
    <t>Percent</t>
  </si>
  <si>
    <t>P(z&lt;a)</t>
  </si>
  <si>
    <t>any z-score</t>
  </si>
  <si>
    <t>Traditional Way with Table</t>
  </si>
  <si>
    <t>This uses =NORMSDIST(D20)-0.5</t>
  </si>
  <si>
    <t>This uses =NORMSDIST(D35)</t>
  </si>
  <si>
    <t>Probabilities</t>
  </si>
  <si>
    <t>Have the spreadsheet compute all the desired probabilities.</t>
  </si>
  <si>
    <t>Use a z-score and the spread sheet to compute some probability given a normal distribution.</t>
  </si>
  <si>
    <t>Traditional use of z-scores and probability table.</t>
  </si>
  <si>
    <t>notes</t>
  </si>
  <si>
    <t>for this shread sheet</t>
  </si>
  <si>
    <t>Statistic Spread Sheet Functions</t>
  </si>
  <si>
    <t xml:space="preserve">  </t>
  </si>
  <si>
    <t xml:space="preserve"> use NORMDIST(x,mean, standard_dev,cumulative) </t>
  </si>
  <si>
    <t xml:space="preserve">Returns the normal cumulative distribution for the specified mean and standard deviation. </t>
  </si>
  <si>
    <t xml:space="preserve">Note: Cumulative is either true for less than or equal to or false for greater than or equal to. </t>
  </si>
  <si>
    <t xml:space="preserve"> use NORMINV(probability,mean,standard_dev) </t>
  </si>
  <si>
    <t xml:space="preserve">Returns the inverse of the normal curve distribution for the specified mean and standard deviation. </t>
  </si>
  <si>
    <t xml:space="preserve"> use NORMSDIST(z) </t>
  </si>
  <si>
    <t xml:space="preserve">Returns the standard normal cumulative distribution (has a mean of zero and a standard deviation of one). </t>
  </si>
  <si>
    <t xml:space="preserve"> use NORMSINV(probability) </t>
  </si>
  <si>
    <t xml:space="preserve">Returns the inverse of the standard normal cumulative distribution (has a mean of zero and a standard deviation of one). </t>
  </si>
  <si>
    <t xml:space="preserve"> use PROB(x_range,prob_range,lower_limit.Upper_limit) </t>
  </si>
  <si>
    <t xml:space="preserve">Returns the probability that values in a range are between two limits or equal to a lower limit. </t>
  </si>
  <si>
    <t>Area Under the Curve</t>
  </si>
  <si>
    <t xml:space="preserve">      </t>
  </si>
  <si>
    <t xml:space="preserve">      The area below a score is p(x &lt; a) and is computed with: </t>
  </si>
  <si>
    <t xml:space="preserve">      =NORMDIST(a,mean,standard deviation,true) </t>
  </si>
  <si>
    <t xml:space="preserve">      The area above a score is p(x &gt; a) and is computed with: </t>
  </si>
  <si>
    <t xml:space="preserve">      =1-NORMDIST(a,mean,standard deviation,true)or </t>
  </si>
  <si>
    <t xml:space="preserve">      =NORMDIST(a,mean, standard deviation,false) </t>
  </si>
  <si>
    <t xml:space="preserve">      The area between two score is p(b &lt; x &lt; a) and is computed with: </t>
  </si>
  <si>
    <t xml:space="preserve">=NORMDIST(a,mean, standard deviation,true) - </t>
  </si>
  <si>
    <t xml:space="preserve">    NORMDIST(b,mean,standard deviation,true) </t>
  </si>
  <si>
    <t>The Probability a Score is Below a Score, Above a Score, or Between Two Scores</t>
  </si>
  <si>
    <t>a</t>
  </si>
  <si>
    <t>P(x&lt;a)</t>
  </si>
  <si>
    <t>Compute the probability x is less than a.</t>
  </si>
  <si>
    <t>b</t>
  </si>
  <si>
    <t>P(x&gt;a)</t>
  </si>
  <si>
    <t>P(b&lt;x&lt;a)</t>
  </si>
  <si>
    <t>z</t>
  </si>
  <si>
    <t>Find the z-score and x-score.</t>
  </si>
  <si>
    <t>P(z&gt;a)</t>
  </si>
  <si>
    <t>Compute:   P(x&lt;a), P(x&gt;a), P(b&lt;x&lt;a), z-score or x-score given probabilities.</t>
  </si>
  <si>
    <t>Follow instructions on page.  Colored cells are self-computing.  Enter data in other cells.</t>
  </si>
  <si>
    <t>Enter info in the white cells and the computation is completed in the yellow cells.</t>
  </si>
  <si>
    <t>Stanine - Standard Nine intervals of scores, each with a width of .5 standard deviations, but having different probabilities.</t>
  </si>
  <si>
    <t xml:space="preserve"> For a negative z-scores, use its opposite z-score.</t>
  </si>
  <si>
    <t>Enter info in white cell and answer is computed in blue cell.</t>
  </si>
  <si>
    <t>Enter info in white cell and the answer is computed in the yellow cell.</t>
  </si>
  <si>
    <t>The Scores That Yields A Given Area Under the Curve</t>
  </si>
  <si>
    <t>TRADITIONAL PROBABILITY TABLE</t>
  </si>
  <si>
    <t>cum</t>
  </si>
  <si>
    <t>Cumulative  z-scores probability table.</t>
  </si>
  <si>
    <t>z+.00</t>
  </si>
  <si>
    <t>z+.01</t>
  </si>
  <si>
    <t>z+.02</t>
  </si>
  <si>
    <t>z+.03</t>
  </si>
  <si>
    <t>z+.04</t>
  </si>
  <si>
    <t>z+.05</t>
  </si>
  <si>
    <t>z+.06</t>
  </si>
  <si>
    <t>z+.07</t>
  </si>
  <si>
    <t>z+.08</t>
  </si>
  <si>
    <t>z+.09</t>
  </si>
  <si>
    <t>use =NORMDIST(a1+.00,0,1,TRUE) to generate cumulative probabilities</t>
  </si>
  <si>
    <t xml:space="preserve">The probability a score is </t>
  </si>
  <si>
    <t xml:space="preserve">Standard Normal </t>
  </si>
  <si>
    <t xml:space="preserve">    Cumulative Distribution</t>
  </si>
  <si>
    <t xml:space="preserve">  less than this z</t>
  </si>
  <si>
    <t>binomial</t>
  </si>
  <si>
    <t>some binomial distributions and a self-computing cell</t>
  </si>
  <si>
    <t>p</t>
  </si>
  <si>
    <t>n</t>
  </si>
  <si>
    <t>Enter n, x, and p to compute the probability.</t>
  </si>
  <si>
    <t>n factorial is fact(n)</t>
  </si>
  <si>
    <t>n is in B33</t>
  </si>
  <si>
    <t>x is in C33</t>
  </si>
  <si>
    <t>p is in D32</t>
  </si>
  <si>
    <t xml:space="preserve">So p(n,x,p) =fact(n)/fact(n-x)/fact(x)*p^x*(1-p)^(n-x) </t>
  </si>
  <si>
    <t xml:space="preserve">For p(n,x,p) use =n!/(n-x)!/x!*p^x*(1-p)^(n-x) </t>
  </si>
  <si>
    <t>Example 1</t>
  </si>
  <si>
    <t>Example 2</t>
  </si>
  <si>
    <t>Example 3</t>
  </si>
  <si>
    <t>© 2003, 2008, 2022, A. Azzolino</t>
  </si>
  <si>
    <t>There  is a link to a video of a guided tour of this spread sheet at: http://www.mathnstuff.com/video/video.htm#statistics</t>
  </si>
  <si>
    <t>This spread sheet is found at: http://www.mathnstuff.com/math/xls/stat.xls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</si>
</sst>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000"/>
    <numFmt numFmtId="176" formatCode="0.00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0"/>
    </font>
    <font>
      <b/>
      <sz val="12"/>
      <color indexed="9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7030A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9" borderId="0" xfId="0" applyFont="1" applyFill="1" applyAlignment="1">
      <alignment/>
    </xf>
    <xf numFmtId="0" fontId="9" fillId="39" borderId="11" xfId="0" applyFont="1" applyFill="1" applyBorder="1" applyAlignment="1">
      <alignment/>
    </xf>
    <xf numFmtId="2" fontId="10" fillId="38" borderId="12" xfId="0" applyNumberFormat="1" applyFont="1" applyFill="1" applyBorder="1" applyAlignment="1">
      <alignment horizontal="center"/>
    </xf>
    <xf numFmtId="2" fontId="10" fillId="36" borderId="13" xfId="0" applyNumberFormat="1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11" fillId="39" borderId="16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9" borderId="17" xfId="0" applyFont="1" applyFill="1" applyBorder="1" applyAlignment="1">
      <alignment horizontal="left"/>
    </xf>
    <xf numFmtId="0" fontId="4" fillId="39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9" fillId="40" borderId="0" xfId="0" applyFont="1" applyFill="1" applyAlignment="1">
      <alignment/>
    </xf>
    <xf numFmtId="0" fontId="9" fillId="40" borderId="1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0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right"/>
    </xf>
    <xf numFmtId="0" fontId="9" fillId="40" borderId="10" xfId="0" applyFont="1" applyFill="1" applyBorder="1" applyAlignment="1">
      <alignment horizontal="center"/>
    </xf>
    <xf numFmtId="0" fontId="0" fillId="38" borderId="16" xfId="0" applyFill="1" applyBorder="1" applyAlignment="1">
      <alignment horizontal="right"/>
    </xf>
    <xf numFmtId="2" fontId="10" fillId="38" borderId="18" xfId="0" applyNumberFormat="1" applyFont="1" applyFill="1" applyBorder="1" applyAlignment="1">
      <alignment horizontal="center"/>
    </xf>
    <xf numFmtId="0" fontId="9" fillId="38" borderId="17" xfId="0" applyFont="1" applyFill="1" applyBorder="1" applyAlignment="1">
      <alignment/>
    </xf>
    <xf numFmtId="0" fontId="9" fillId="42" borderId="0" xfId="0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40" borderId="21" xfId="0" applyFont="1" applyFill="1" applyBorder="1" applyAlignment="1">
      <alignment/>
    </xf>
    <xf numFmtId="0" fontId="9" fillId="42" borderId="21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2" fontId="4" fillId="40" borderId="0" xfId="0" applyNumberFormat="1" applyFont="1" applyFill="1" applyBorder="1" applyAlignment="1">
      <alignment/>
    </xf>
    <xf numFmtId="2" fontId="4" fillId="40" borderId="12" xfId="0" applyNumberFormat="1" applyFont="1" applyFill="1" applyBorder="1" applyAlignment="1">
      <alignment horizontal="center"/>
    </xf>
    <xf numFmtId="2" fontId="4" fillId="40" borderId="13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22" xfId="0" applyFont="1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40" borderId="23" xfId="0" applyFont="1" applyFill="1" applyBorder="1" applyAlignment="1">
      <alignment/>
    </xf>
    <xf numFmtId="2" fontId="4" fillId="38" borderId="13" xfId="0" applyNumberFormat="1" applyFont="1" applyFill="1" applyBorder="1" applyAlignment="1">
      <alignment/>
    </xf>
    <xf numFmtId="0" fontId="4" fillId="40" borderId="24" xfId="0" applyFont="1" applyFill="1" applyBorder="1" applyAlignment="1">
      <alignment horizontal="center"/>
    </xf>
    <xf numFmtId="0" fontId="9" fillId="40" borderId="25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left"/>
    </xf>
    <xf numFmtId="2" fontId="10" fillId="42" borderId="26" xfId="0" applyNumberFormat="1" applyFont="1" applyFill="1" applyBorder="1" applyAlignment="1">
      <alignment horizontal="left"/>
    </xf>
    <xf numFmtId="2" fontId="10" fillId="39" borderId="27" xfId="0" applyNumberFormat="1" applyFont="1" applyFill="1" applyBorder="1" applyAlignment="1">
      <alignment horizontal="left"/>
    </xf>
    <xf numFmtId="0" fontId="9" fillId="42" borderId="28" xfId="0" applyFont="1" applyFill="1" applyBorder="1" applyAlignment="1">
      <alignment horizontal="right"/>
    </xf>
    <xf numFmtId="0" fontId="9" fillId="42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9" fillId="38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27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3" fillId="40" borderId="0" xfId="0" applyFont="1" applyFill="1" applyAlignment="1">
      <alignment/>
    </xf>
    <xf numFmtId="0" fontId="13" fillId="40" borderId="19" xfId="0" applyFont="1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6" xfId="0" applyFill="1" applyBorder="1" applyAlignment="1">
      <alignment/>
    </xf>
    <xf numFmtId="0" fontId="0" fillId="33" borderId="0" xfId="0" applyFill="1" applyAlignment="1">
      <alignment/>
    </xf>
    <xf numFmtId="0" fontId="0" fillId="40" borderId="3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4" fillId="38" borderId="13" xfId="0" applyNumberFormat="1" applyFont="1" applyFill="1" applyBorder="1" applyAlignment="1">
      <alignment horizontal="center"/>
    </xf>
    <xf numFmtId="0" fontId="4" fillId="40" borderId="16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6" fillId="39" borderId="18" xfId="0" applyFont="1" applyFill="1" applyBorder="1" applyAlignment="1">
      <alignment horizontal="left" indent="1"/>
    </xf>
    <xf numFmtId="0" fontId="9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4" borderId="0" xfId="0" applyFont="1" applyFill="1" applyAlignment="1">
      <alignment/>
    </xf>
    <xf numFmtId="2" fontId="9" fillId="34" borderId="10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8" fillId="39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3" fillId="39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7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38" borderId="23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40" borderId="22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164" fontId="4" fillId="38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68" fontId="8" fillId="0" borderId="10" xfId="0" applyNumberFormat="1" applyFont="1" applyBorder="1" applyAlignment="1">
      <alignment horizontal="center"/>
    </xf>
    <xf numFmtId="0" fontId="0" fillId="43" borderId="0" xfId="0" applyFill="1" applyAlignment="1">
      <alignment/>
    </xf>
    <xf numFmtId="0" fontId="0" fillId="43" borderId="0" xfId="0" applyFont="1" applyFill="1" applyAlignment="1">
      <alignment/>
    </xf>
    <xf numFmtId="0" fontId="3" fillId="43" borderId="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30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164" fontId="0" fillId="11" borderId="0" xfId="0" applyNumberFormat="1" applyFill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11" borderId="10" xfId="0" applyFont="1" applyFill="1" applyBorder="1" applyAlignment="1">
      <alignment horizontal="center"/>
    </xf>
    <xf numFmtId="164" fontId="16" fillId="44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2" fontId="16" fillId="11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40" borderId="14" xfId="0" applyFont="1" applyFill="1" applyBorder="1" applyAlignment="1">
      <alignment/>
    </xf>
    <xf numFmtId="0" fontId="9" fillId="45" borderId="0" xfId="0" applyFont="1" applyFill="1" applyAlignment="1">
      <alignment/>
    </xf>
    <xf numFmtId="0" fontId="4" fillId="45" borderId="0" xfId="0" applyFont="1" applyFill="1" applyAlignment="1">
      <alignment/>
    </xf>
    <xf numFmtId="0" fontId="4" fillId="45" borderId="0" xfId="0" applyFont="1" applyFill="1" applyBorder="1" applyAlignment="1">
      <alignment/>
    </xf>
    <xf numFmtId="2" fontId="4" fillId="4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4" fillId="43" borderId="0" xfId="0" applyFont="1" applyFill="1" applyBorder="1" applyAlignment="1">
      <alignment/>
    </xf>
    <xf numFmtId="0" fontId="6" fillId="4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3.png" /><Relationship Id="rId3" Type="http://schemas.openxmlformats.org/officeDocument/2006/relationships/image" Target="../media/image12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1</xdr:row>
      <xdr:rowOff>19050</xdr:rowOff>
    </xdr:from>
    <xdr:to>
      <xdr:col>14</xdr:col>
      <xdr:colOff>28575</xdr:colOff>
      <xdr:row>2</xdr:row>
      <xdr:rowOff>123825</xdr:rowOff>
    </xdr:to>
    <xdr:pic>
      <xdr:nvPicPr>
        <xdr:cNvPr id="1" name="Picture 1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71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1</xdr:row>
      <xdr:rowOff>0</xdr:rowOff>
    </xdr:from>
    <xdr:to>
      <xdr:col>14</xdr:col>
      <xdr:colOff>514350</xdr:colOff>
      <xdr:row>2</xdr:row>
      <xdr:rowOff>104775</xdr:rowOff>
    </xdr:to>
    <xdr:pic>
      <xdr:nvPicPr>
        <xdr:cNvPr id="2" name="Picture 2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524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2</xdr:row>
      <xdr:rowOff>57150</xdr:rowOff>
    </xdr:from>
    <xdr:to>
      <xdr:col>16</xdr:col>
      <xdr:colOff>352425</xdr:colOff>
      <xdr:row>5</xdr:row>
      <xdr:rowOff>38100</xdr:rowOff>
    </xdr:to>
    <xdr:pic>
      <xdr:nvPicPr>
        <xdr:cNvPr id="3" name="Picture 6" descr="mean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36195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552450</xdr:colOff>
      <xdr:row>5</xdr:row>
      <xdr:rowOff>38100</xdr:rowOff>
    </xdr:from>
    <xdr:to>
      <xdr:col>17</xdr:col>
      <xdr:colOff>523875</xdr:colOff>
      <xdr:row>8</xdr:row>
      <xdr:rowOff>19050</xdr:rowOff>
    </xdr:to>
    <xdr:pic>
      <xdr:nvPicPr>
        <xdr:cNvPr id="1" name="Picture 6" descr="mea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048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8</xdr:row>
      <xdr:rowOff>133350</xdr:rowOff>
    </xdr:from>
    <xdr:to>
      <xdr:col>11</xdr:col>
      <xdr:colOff>400050</xdr:colOff>
      <xdr:row>14</xdr:row>
      <xdr:rowOff>66675</xdr:rowOff>
    </xdr:to>
    <xdr:pic>
      <xdr:nvPicPr>
        <xdr:cNvPr id="2" name="Picture 7" descr="stdev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457325"/>
          <a:ext cx="1952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4</xdr:row>
      <xdr:rowOff>28575</xdr:rowOff>
    </xdr:from>
    <xdr:to>
      <xdr:col>15</xdr:col>
      <xdr:colOff>209550</xdr:colOff>
      <xdr:row>5</xdr:row>
      <xdr:rowOff>133350</xdr:rowOff>
    </xdr:to>
    <xdr:pic>
      <xdr:nvPicPr>
        <xdr:cNvPr id="3" name="Picture 8" descr="AZ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7429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4</xdr:row>
      <xdr:rowOff>9525</xdr:rowOff>
    </xdr:from>
    <xdr:to>
      <xdr:col>16</xdr:col>
      <xdr:colOff>38100</xdr:colOff>
      <xdr:row>5</xdr:row>
      <xdr:rowOff>114300</xdr:rowOff>
    </xdr:to>
    <xdr:pic>
      <xdr:nvPicPr>
        <xdr:cNvPr id="4" name="Picture 9" descr="AZ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7239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95250</xdr:rowOff>
    </xdr:from>
    <xdr:to>
      <xdr:col>9</xdr:col>
      <xdr:colOff>1019175</xdr:colOff>
      <xdr:row>36</xdr:row>
      <xdr:rowOff>123825</xdr:rowOff>
    </xdr:to>
    <xdr:pic>
      <xdr:nvPicPr>
        <xdr:cNvPr id="5" name="Picture 10" descr="xli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4829175"/>
          <a:ext cx="533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4</xdr:row>
      <xdr:rowOff>57150</xdr:rowOff>
    </xdr:from>
    <xdr:to>
      <xdr:col>15</xdr:col>
      <xdr:colOff>485775</xdr:colOff>
      <xdr:row>26</xdr:row>
      <xdr:rowOff>123825</xdr:rowOff>
    </xdr:to>
    <xdr:pic>
      <xdr:nvPicPr>
        <xdr:cNvPr id="1" name="Picture 6" descr="zsp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00100"/>
          <a:ext cx="45243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38100</xdr:rowOff>
    </xdr:from>
    <xdr:to>
      <xdr:col>5</xdr:col>
      <xdr:colOff>419100</xdr:colOff>
      <xdr:row>8</xdr:row>
      <xdr:rowOff>104775</xdr:rowOff>
    </xdr:to>
    <xdr:pic>
      <xdr:nvPicPr>
        <xdr:cNvPr id="2" name="Picture 7" descr="z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19062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10</xdr:row>
      <xdr:rowOff>28575</xdr:rowOff>
    </xdr:from>
    <xdr:to>
      <xdr:col>7</xdr:col>
      <xdr:colOff>161925</xdr:colOff>
      <xdr:row>19</xdr:row>
      <xdr:rowOff>76200</xdr:rowOff>
    </xdr:to>
    <xdr:pic>
      <xdr:nvPicPr>
        <xdr:cNvPr id="3" name="Picture 14" descr="Snoli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000250"/>
          <a:ext cx="36957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23</xdr:row>
      <xdr:rowOff>95250</xdr:rowOff>
    </xdr:from>
    <xdr:to>
      <xdr:col>5</xdr:col>
      <xdr:colOff>352425</xdr:colOff>
      <xdr:row>24</xdr:row>
      <xdr:rowOff>76200</xdr:rowOff>
    </xdr:to>
    <xdr:pic>
      <xdr:nvPicPr>
        <xdr:cNvPr id="4" name="Picture 18" descr="xi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467677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7</xdr:row>
      <xdr:rowOff>19050</xdr:rowOff>
    </xdr:from>
    <xdr:to>
      <xdr:col>13</xdr:col>
      <xdr:colOff>361950</xdr:colOff>
      <xdr:row>8</xdr:row>
      <xdr:rowOff>114300</xdr:rowOff>
    </xdr:to>
    <xdr:pic>
      <xdr:nvPicPr>
        <xdr:cNvPr id="1" name="Picture 1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209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523875</xdr:colOff>
      <xdr:row>7</xdr:row>
      <xdr:rowOff>19050</xdr:rowOff>
    </xdr:from>
    <xdr:to>
      <xdr:col>13</xdr:col>
      <xdr:colOff>781050</xdr:colOff>
      <xdr:row>8</xdr:row>
      <xdr:rowOff>114300</xdr:rowOff>
    </xdr:to>
    <xdr:pic>
      <xdr:nvPicPr>
        <xdr:cNvPr id="2" name="Picture 2" descr="A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09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</xdr:row>
      <xdr:rowOff>28575</xdr:rowOff>
    </xdr:from>
    <xdr:to>
      <xdr:col>18</xdr:col>
      <xdr:colOff>19050</xdr:colOff>
      <xdr:row>37</xdr:row>
      <xdr:rowOff>152400</xdr:rowOff>
    </xdr:to>
    <xdr:pic>
      <xdr:nvPicPr>
        <xdr:cNvPr id="3" name="Picture 3" descr="st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2190750"/>
          <a:ext cx="57912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</xdr:row>
      <xdr:rowOff>19050</xdr:rowOff>
    </xdr:from>
    <xdr:to>
      <xdr:col>5</xdr:col>
      <xdr:colOff>419100</xdr:colOff>
      <xdr:row>13</xdr:row>
      <xdr:rowOff>0</xdr:rowOff>
    </xdr:to>
    <xdr:pic>
      <xdr:nvPicPr>
        <xdr:cNvPr id="1" name="Picture 1" descr="z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85825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25</xdr:row>
      <xdr:rowOff>9525</xdr:rowOff>
    </xdr:from>
    <xdr:to>
      <xdr:col>6</xdr:col>
      <xdr:colOff>238125</xdr:colOff>
      <xdr:row>32</xdr:row>
      <xdr:rowOff>0</xdr:rowOff>
    </xdr:to>
    <xdr:pic>
      <xdr:nvPicPr>
        <xdr:cNvPr id="2" name="Picture 3" descr="bel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15290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28575</xdr:rowOff>
    </xdr:from>
    <xdr:to>
      <xdr:col>7</xdr:col>
      <xdr:colOff>419100</xdr:colOff>
      <xdr:row>6</xdr:row>
      <xdr:rowOff>123825</xdr:rowOff>
    </xdr:to>
    <xdr:pic>
      <xdr:nvPicPr>
        <xdr:cNvPr id="3" name="Picture 4" descr="arrow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733425"/>
          <a:ext cx="676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47625</xdr:rowOff>
    </xdr:from>
    <xdr:to>
      <xdr:col>15</xdr:col>
      <xdr:colOff>476250</xdr:colOff>
      <xdr:row>38</xdr:row>
      <xdr:rowOff>114300</xdr:rowOff>
    </xdr:to>
    <xdr:pic>
      <xdr:nvPicPr>
        <xdr:cNvPr id="4" name="Picture 5" descr="zta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47625"/>
          <a:ext cx="458152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333375</xdr:colOff>
      <xdr:row>25</xdr:row>
      <xdr:rowOff>85725</xdr:rowOff>
    </xdr:from>
    <xdr:to>
      <xdr:col>28</xdr:col>
      <xdr:colOff>104775</xdr:colOff>
      <xdr:row>30</xdr:row>
      <xdr:rowOff>171450</xdr:rowOff>
    </xdr:to>
    <xdr:pic>
      <xdr:nvPicPr>
        <xdr:cNvPr id="1" name="Picture 8" descr="be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48577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35</xdr:row>
      <xdr:rowOff>57150</xdr:rowOff>
    </xdr:from>
    <xdr:to>
      <xdr:col>28</xdr:col>
      <xdr:colOff>114300</xdr:colOff>
      <xdr:row>40</xdr:row>
      <xdr:rowOff>180975</xdr:rowOff>
    </xdr:to>
    <xdr:pic>
      <xdr:nvPicPr>
        <xdr:cNvPr id="2" name="Picture 9" descr="abo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54125" y="686752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45</xdr:row>
      <xdr:rowOff>95250</xdr:rowOff>
    </xdr:from>
    <xdr:to>
      <xdr:col>28</xdr:col>
      <xdr:colOff>114300</xdr:colOff>
      <xdr:row>51</xdr:row>
      <xdr:rowOff>171450</xdr:rowOff>
    </xdr:to>
    <xdr:pic>
      <xdr:nvPicPr>
        <xdr:cNvPr id="3" name="Picture 10" descr="betwe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68400" y="8905875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66675</xdr:rowOff>
    </xdr:from>
    <xdr:to>
      <xdr:col>4</xdr:col>
      <xdr:colOff>752475</xdr:colOff>
      <xdr:row>8</xdr:row>
      <xdr:rowOff>190500</xdr:rowOff>
    </xdr:to>
    <xdr:pic>
      <xdr:nvPicPr>
        <xdr:cNvPr id="4" name="Picture 11" descr="be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524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</xdr:row>
      <xdr:rowOff>76200</xdr:rowOff>
    </xdr:from>
    <xdr:to>
      <xdr:col>10</xdr:col>
      <xdr:colOff>152400</xdr:colOff>
      <xdr:row>9</xdr:row>
      <xdr:rowOff>0</xdr:rowOff>
    </xdr:to>
    <xdr:pic>
      <xdr:nvPicPr>
        <xdr:cNvPr id="5" name="Picture 12" descr="abo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6197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</xdr:row>
      <xdr:rowOff>190500</xdr:rowOff>
    </xdr:from>
    <xdr:to>
      <xdr:col>16</xdr:col>
      <xdr:colOff>142875</xdr:colOff>
      <xdr:row>8</xdr:row>
      <xdr:rowOff>190500</xdr:rowOff>
    </xdr:to>
    <xdr:pic>
      <xdr:nvPicPr>
        <xdr:cNvPr id="6" name="Picture 13" descr="betwe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400050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76200</xdr:rowOff>
    </xdr:from>
    <xdr:to>
      <xdr:col>4</xdr:col>
      <xdr:colOff>695325</xdr:colOff>
      <xdr:row>24</xdr:row>
      <xdr:rowOff>0</xdr:rowOff>
    </xdr:to>
    <xdr:pic>
      <xdr:nvPicPr>
        <xdr:cNvPr id="7" name="Picture 15" descr="be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3852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18</xdr:row>
      <xdr:rowOff>85725</xdr:rowOff>
    </xdr:from>
    <xdr:to>
      <xdr:col>10</xdr:col>
      <xdr:colOff>114300</xdr:colOff>
      <xdr:row>24</xdr:row>
      <xdr:rowOff>9525</xdr:rowOff>
    </xdr:to>
    <xdr:pic>
      <xdr:nvPicPr>
        <xdr:cNvPr id="8" name="Picture 16" descr="abov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34480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19050</xdr:rowOff>
    </xdr:from>
    <xdr:to>
      <xdr:col>2</xdr:col>
      <xdr:colOff>752475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8650"/>
          <a:ext cx="1933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17</xdr:col>
      <xdr:colOff>295275</xdr:colOff>
      <xdr:row>44</xdr:row>
      <xdr:rowOff>114300</xdr:rowOff>
    </xdr:to>
    <xdr:pic>
      <xdr:nvPicPr>
        <xdr:cNvPr id="1" name="Picture 5" descr="cspre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9525000" cy="762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47</xdr:row>
      <xdr:rowOff>66675</xdr:rowOff>
    </xdr:from>
    <xdr:to>
      <xdr:col>6</xdr:col>
      <xdr:colOff>438150</xdr:colOff>
      <xdr:row>50</xdr:row>
      <xdr:rowOff>0</xdr:rowOff>
    </xdr:to>
    <xdr:pic>
      <xdr:nvPicPr>
        <xdr:cNvPr id="2" name="Picture 6" descr="arrow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816292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87</xdr:row>
      <xdr:rowOff>85725</xdr:rowOff>
    </xdr:from>
    <xdr:to>
      <xdr:col>6</xdr:col>
      <xdr:colOff>323850</xdr:colOff>
      <xdr:row>93</xdr:row>
      <xdr:rowOff>9525</xdr:rowOff>
    </xdr:to>
    <xdr:pic>
      <xdr:nvPicPr>
        <xdr:cNvPr id="3" name="Picture 7" descr="be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15268575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97</xdr:row>
      <xdr:rowOff>57150</xdr:rowOff>
    </xdr:from>
    <xdr:to>
      <xdr:col>6</xdr:col>
      <xdr:colOff>333375</xdr:colOff>
      <xdr:row>102</xdr:row>
      <xdr:rowOff>180975</xdr:rowOff>
    </xdr:to>
    <xdr:pic>
      <xdr:nvPicPr>
        <xdr:cNvPr id="4" name="Picture 8" descr="abo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17240250"/>
          <a:ext cx="2524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107</xdr:row>
      <xdr:rowOff>95250</xdr:rowOff>
    </xdr:from>
    <xdr:to>
      <xdr:col>6</xdr:col>
      <xdr:colOff>333375</xdr:colOff>
      <xdr:row>113</xdr:row>
      <xdr:rowOff>171450</xdr:rowOff>
    </xdr:to>
    <xdr:pic>
      <xdr:nvPicPr>
        <xdr:cNvPr id="5" name="Picture 9" descr="betwe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19278600"/>
          <a:ext cx="2609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">
      <selection activeCell="U25" sqref="U25"/>
    </sheetView>
  </sheetViews>
  <sheetFormatPr defaultColWidth="9.140625" defaultRowHeight="12.75"/>
  <cols>
    <col min="1" max="1" width="3.421875" style="27" customWidth="1"/>
    <col min="2" max="2" width="9.140625" style="28" customWidth="1"/>
    <col min="3" max="3" width="13.00390625" style="28" customWidth="1"/>
    <col min="4" max="4" width="4.7109375" style="28" customWidth="1"/>
    <col min="5" max="11" width="9.140625" style="28" customWidth="1"/>
    <col min="12" max="12" width="13.57421875" style="28" customWidth="1"/>
    <col min="13" max="14" width="9.140625" style="28" customWidth="1"/>
    <col min="15" max="15" width="10.8515625" style="28" customWidth="1"/>
    <col min="16" max="16" width="9.140625" style="28" customWidth="1"/>
    <col min="17" max="18" width="9.140625" style="27" customWidth="1"/>
    <col min="19" max="16384" width="9.140625" style="28" customWidth="1"/>
  </cols>
  <sheetData>
    <row r="1" s="27" customFormat="1" ht="12.75"/>
    <row r="2" spans="2:17" ht="26.25">
      <c r="B2" s="1" t="s">
        <v>25</v>
      </c>
      <c r="C2" s="27"/>
      <c r="D2" s="27"/>
      <c r="E2" s="2" t="s">
        <v>155</v>
      </c>
      <c r="F2" s="27"/>
      <c r="G2" s="27"/>
      <c r="H2" s="27"/>
      <c r="I2" s="202" t="s">
        <v>157</v>
      </c>
      <c r="J2" s="203"/>
      <c r="K2" s="203"/>
      <c r="L2" s="203"/>
      <c r="M2" s="203"/>
      <c r="N2" s="203"/>
      <c r="O2" s="203"/>
      <c r="P2" s="203"/>
      <c r="Q2" s="203"/>
    </row>
    <row r="3" spans="2:17" ht="18.75" thickBot="1">
      <c r="B3" s="29"/>
      <c r="C3" s="109" t="s">
        <v>156</v>
      </c>
      <c r="D3" s="109"/>
      <c r="E3" s="201"/>
      <c r="F3" s="109"/>
      <c r="G3" s="109"/>
      <c r="H3" s="109"/>
      <c r="I3" s="204"/>
      <c r="J3" s="204"/>
      <c r="K3" s="204"/>
      <c r="L3" s="205"/>
      <c r="M3" s="204"/>
      <c r="N3" s="204"/>
      <c r="O3" s="202"/>
      <c r="P3" s="203"/>
      <c r="Q3" s="203"/>
    </row>
    <row r="4" spans="1:18" s="36" customFormat="1" ht="21" thickBot="1">
      <c r="A4" s="30"/>
      <c r="B4" s="29"/>
      <c r="C4" s="31" t="s">
        <v>116</v>
      </c>
      <c r="D4" s="33"/>
      <c r="E4" s="32"/>
      <c r="F4" s="32"/>
      <c r="G4" s="32"/>
      <c r="H4" s="32"/>
      <c r="I4" s="32"/>
      <c r="J4" s="34"/>
      <c r="K4" s="112"/>
      <c r="L4" s="34"/>
      <c r="M4" s="32"/>
      <c r="N4" s="32"/>
      <c r="O4" s="32"/>
      <c r="P4" s="113"/>
      <c r="Q4" s="4"/>
      <c r="R4" s="4"/>
    </row>
    <row r="5" spans="1:18" s="36" customFormat="1" ht="18">
      <c r="A5" s="30"/>
      <c r="B5" s="29"/>
      <c r="C5" s="29"/>
      <c r="D5" s="29"/>
      <c r="E5" s="2"/>
      <c r="F5" s="29"/>
      <c r="G5" s="29"/>
      <c r="H5" s="29"/>
      <c r="I5" s="29"/>
      <c r="J5" s="29"/>
      <c r="K5" s="29"/>
      <c r="L5" s="35"/>
      <c r="M5" s="29"/>
      <c r="N5" s="29"/>
      <c r="O5" s="4"/>
      <c r="P5" s="30"/>
      <c r="Q5" s="4"/>
      <c r="R5" s="4"/>
    </row>
    <row r="6" spans="1:18" s="36" customFormat="1" ht="18.75" thickBot="1">
      <c r="A6" s="30"/>
      <c r="B6" s="4"/>
      <c r="C6" s="80" t="s">
        <v>13</v>
      </c>
      <c r="D6" s="76"/>
      <c r="E6" s="77" t="s">
        <v>14</v>
      </c>
      <c r="F6" s="77"/>
      <c r="G6" s="76"/>
      <c r="H6" s="76"/>
      <c r="I6" s="76"/>
      <c r="J6" s="76"/>
      <c r="K6" s="76"/>
      <c r="L6" s="78"/>
      <c r="M6" s="76"/>
      <c r="N6" s="76"/>
      <c r="O6" s="4"/>
      <c r="P6" s="30"/>
      <c r="Q6" s="4"/>
      <c r="R6" s="4"/>
    </row>
    <row r="7" spans="1:18" s="36" customFormat="1" ht="18">
      <c r="A7" s="30"/>
      <c r="B7" s="4"/>
      <c r="C7" s="37" t="s">
        <v>24</v>
      </c>
      <c r="D7" s="37" t="s">
        <v>15</v>
      </c>
      <c r="E7" s="4" t="s">
        <v>26</v>
      </c>
      <c r="F7" s="4"/>
      <c r="G7" s="27"/>
      <c r="H7" s="27"/>
      <c r="I7" s="27"/>
      <c r="J7" s="27"/>
      <c r="K7" s="27"/>
      <c r="L7" s="27"/>
      <c r="M7" s="27"/>
      <c r="N7" s="27"/>
      <c r="O7" s="27"/>
      <c r="P7" s="30"/>
      <c r="Q7" s="4"/>
      <c r="R7" s="4"/>
    </row>
    <row r="8" spans="2:16" ht="15.75">
      <c r="B8" s="3"/>
      <c r="C8" s="79"/>
      <c r="D8" s="4"/>
      <c r="E8" s="3"/>
      <c r="F8" s="4"/>
      <c r="G8" s="4"/>
      <c r="H8" s="4"/>
      <c r="I8" s="4"/>
      <c r="J8" s="4"/>
      <c r="K8" s="4"/>
      <c r="L8" s="27"/>
      <c r="M8" s="4"/>
      <c r="N8" s="4"/>
      <c r="O8" s="4"/>
      <c r="P8" s="27"/>
    </row>
    <row r="9" spans="2:16" ht="15.75">
      <c r="B9" s="37"/>
      <c r="C9" s="37" t="s">
        <v>34</v>
      </c>
      <c r="D9" s="37" t="s">
        <v>15</v>
      </c>
      <c r="E9" s="3" t="s">
        <v>35</v>
      </c>
      <c r="F9" s="4"/>
      <c r="G9" s="4"/>
      <c r="H9" s="4"/>
      <c r="I9" s="29"/>
      <c r="J9" s="29"/>
      <c r="K9" s="4"/>
      <c r="L9" s="27"/>
      <c r="M9" s="4"/>
      <c r="N9" s="4"/>
      <c r="O9" s="4"/>
      <c r="P9" s="27"/>
    </row>
    <row r="10" spans="1:18" s="36" customFormat="1" ht="18">
      <c r="A10" s="30"/>
      <c r="B10" s="37"/>
      <c r="C10" s="37"/>
      <c r="D10" s="4"/>
      <c r="E10" s="3"/>
      <c r="F10" s="4"/>
      <c r="G10" s="4"/>
      <c r="H10" s="4"/>
      <c r="I10" s="38"/>
      <c r="J10" s="29"/>
      <c r="K10" s="4"/>
      <c r="L10" s="27"/>
      <c r="M10" s="4"/>
      <c r="N10" s="4"/>
      <c r="O10" s="4"/>
      <c r="P10" s="30"/>
      <c r="Q10" s="4"/>
      <c r="R10" s="4"/>
    </row>
    <row r="11" spans="2:16" ht="15.75">
      <c r="B11" s="37"/>
      <c r="C11" s="37" t="s">
        <v>42</v>
      </c>
      <c r="D11" s="37" t="s">
        <v>15</v>
      </c>
      <c r="E11" s="3" t="s">
        <v>43</v>
      </c>
      <c r="F11" s="4"/>
      <c r="G11" s="4"/>
      <c r="H11" s="4"/>
      <c r="I11" s="29"/>
      <c r="J11" s="29"/>
      <c r="K11" s="4"/>
      <c r="L11" s="27"/>
      <c r="M11" s="4"/>
      <c r="N11" s="4"/>
      <c r="O11" s="4"/>
      <c r="P11" s="27"/>
    </row>
    <row r="12" spans="2:16" ht="15.75">
      <c r="B12" s="37"/>
      <c r="C12" s="37"/>
      <c r="D12" s="37" t="s">
        <v>15</v>
      </c>
      <c r="E12" s="3" t="s">
        <v>65</v>
      </c>
      <c r="F12" s="4"/>
      <c r="G12" s="4"/>
      <c r="H12" s="4"/>
      <c r="I12" s="29"/>
      <c r="J12" s="29"/>
      <c r="K12" s="4"/>
      <c r="L12" s="27"/>
      <c r="M12" s="4"/>
      <c r="N12" s="4"/>
      <c r="O12" s="4"/>
      <c r="P12" s="27"/>
    </row>
    <row r="13" s="27" customFormat="1" ht="12.75">
      <c r="C13" s="79"/>
    </row>
    <row r="14" spans="2:16" ht="15.75">
      <c r="B14" s="37"/>
      <c r="C14" s="37" t="s">
        <v>16</v>
      </c>
      <c r="D14" s="37" t="s">
        <v>15</v>
      </c>
      <c r="E14" s="3" t="s">
        <v>47</v>
      </c>
      <c r="F14" s="4"/>
      <c r="G14" s="4"/>
      <c r="H14" s="4"/>
      <c r="I14" s="29"/>
      <c r="J14" s="29"/>
      <c r="K14" s="4"/>
      <c r="L14" s="27"/>
      <c r="M14" s="4"/>
      <c r="N14" s="4"/>
      <c r="O14" s="4"/>
      <c r="P14" s="27"/>
    </row>
    <row r="15" spans="2:16" ht="15.75">
      <c r="B15" s="37"/>
      <c r="C15" s="37"/>
      <c r="D15" s="4"/>
      <c r="E15" s="3"/>
      <c r="F15" s="4"/>
      <c r="G15" s="4"/>
      <c r="H15" s="4"/>
      <c r="I15" s="29"/>
      <c r="J15" s="29"/>
      <c r="K15" s="4"/>
      <c r="L15" s="27"/>
      <c r="M15" s="4"/>
      <c r="N15" s="4"/>
      <c r="O15" s="4"/>
      <c r="P15" s="27"/>
    </row>
    <row r="16" spans="2:16" ht="15.75">
      <c r="B16" s="37"/>
      <c r="C16" s="37" t="s">
        <v>17</v>
      </c>
      <c r="D16" s="4"/>
      <c r="E16" s="3" t="s">
        <v>27</v>
      </c>
      <c r="F16" s="4"/>
      <c r="G16" s="4"/>
      <c r="H16" s="4"/>
      <c r="I16" s="29"/>
      <c r="J16" s="29"/>
      <c r="K16" s="4"/>
      <c r="L16" s="27"/>
      <c r="M16" s="4"/>
      <c r="N16" s="4"/>
      <c r="O16" s="4"/>
      <c r="P16" s="27"/>
    </row>
    <row r="17" spans="2:16" ht="15.75">
      <c r="B17" s="37"/>
      <c r="C17" s="37"/>
      <c r="D17" s="4"/>
      <c r="E17" s="3"/>
      <c r="F17" s="4"/>
      <c r="G17" s="4"/>
      <c r="H17" s="4"/>
      <c r="I17" s="29"/>
      <c r="J17" s="29"/>
      <c r="K17" s="4"/>
      <c r="L17" s="27"/>
      <c r="M17" s="4"/>
      <c r="N17" s="4"/>
      <c r="O17" s="4"/>
      <c r="P17" s="27"/>
    </row>
    <row r="18" spans="1:18" s="36" customFormat="1" ht="18">
      <c r="A18" s="30"/>
      <c r="B18" s="37"/>
      <c r="C18" s="37" t="s">
        <v>33</v>
      </c>
      <c r="D18" s="37" t="s">
        <v>15</v>
      </c>
      <c r="E18" s="3" t="s">
        <v>79</v>
      </c>
      <c r="F18" s="4"/>
      <c r="G18" s="4"/>
      <c r="H18" s="4"/>
      <c r="I18" s="38"/>
      <c r="J18" s="29"/>
      <c r="K18" s="4"/>
      <c r="L18" s="27"/>
      <c r="M18" s="4"/>
      <c r="N18" s="4"/>
      <c r="O18" s="4"/>
      <c r="P18" s="30"/>
      <c r="Q18" s="4"/>
      <c r="R18" s="4"/>
    </row>
    <row r="19" spans="1:18" s="36" customFormat="1" ht="18">
      <c r="A19" s="30"/>
      <c r="B19" s="37"/>
      <c r="C19" s="37"/>
      <c r="D19" s="37" t="s">
        <v>15</v>
      </c>
      <c r="E19" s="3" t="s">
        <v>78</v>
      </c>
      <c r="F19" s="4"/>
      <c r="G19" s="4"/>
      <c r="H19" s="4"/>
      <c r="I19" s="38"/>
      <c r="J19" s="29"/>
      <c r="K19" s="4"/>
      <c r="L19" s="27"/>
      <c r="M19" s="4"/>
      <c r="N19" s="4"/>
      <c r="O19" s="4"/>
      <c r="P19" s="30"/>
      <c r="Q19" s="4"/>
      <c r="R19" s="4"/>
    </row>
    <row r="20" spans="1:18" s="36" customFormat="1" ht="18">
      <c r="A20" s="30"/>
      <c r="B20" s="37"/>
      <c r="C20" s="37"/>
      <c r="D20" s="37" t="s">
        <v>15</v>
      </c>
      <c r="E20" s="3" t="s">
        <v>123</v>
      </c>
      <c r="F20" s="4"/>
      <c r="G20" s="4"/>
      <c r="H20" s="4"/>
      <c r="I20" s="38"/>
      <c r="J20" s="29"/>
      <c r="K20" s="4"/>
      <c r="L20" s="27"/>
      <c r="M20" s="4"/>
      <c r="N20" s="4"/>
      <c r="O20" s="4"/>
      <c r="P20" s="30"/>
      <c r="Q20" s="4"/>
      <c r="R20" s="4"/>
    </row>
    <row r="21" spans="1:18" s="36" customFormat="1" ht="18">
      <c r="A21" s="30"/>
      <c r="B21" s="37"/>
      <c r="C21" s="37" t="s">
        <v>124</v>
      </c>
      <c r="D21" s="37" t="s">
        <v>15</v>
      </c>
      <c r="E21" s="3" t="s">
        <v>125</v>
      </c>
      <c r="F21" s="4"/>
      <c r="G21" s="4"/>
      <c r="H21" s="4"/>
      <c r="I21" s="38"/>
      <c r="J21" s="29"/>
      <c r="K21" s="4"/>
      <c r="L21" s="27"/>
      <c r="M21" s="4"/>
      <c r="N21" s="4"/>
      <c r="O21" s="4"/>
      <c r="P21" s="30"/>
      <c r="Q21" s="4"/>
      <c r="R21" s="4"/>
    </row>
    <row r="22" spans="1:18" s="36" customFormat="1" ht="18">
      <c r="A22" s="30"/>
      <c r="B22" s="37"/>
      <c r="C22" s="37"/>
      <c r="D22" s="4"/>
      <c r="E22" s="2"/>
      <c r="F22" s="4"/>
      <c r="G22" s="4"/>
      <c r="H22" s="4"/>
      <c r="I22" s="38"/>
      <c r="J22" s="29"/>
      <c r="K22" s="4"/>
      <c r="L22" s="27"/>
      <c r="M22" s="4"/>
      <c r="N22" s="4"/>
      <c r="O22" s="4"/>
      <c r="P22" s="30"/>
      <c r="Q22" s="4"/>
      <c r="R22" s="4"/>
    </row>
    <row r="23" spans="2:16" ht="15.75">
      <c r="B23" s="37"/>
      <c r="C23" s="37" t="s">
        <v>76</v>
      </c>
      <c r="D23" s="37" t="s">
        <v>15</v>
      </c>
      <c r="E23" s="3" t="s">
        <v>77</v>
      </c>
      <c r="F23" s="4"/>
      <c r="G23" s="4"/>
      <c r="H23" s="4"/>
      <c r="I23" s="29"/>
      <c r="J23" s="29"/>
      <c r="K23" s="4"/>
      <c r="L23" s="27"/>
      <c r="M23" s="4"/>
      <c r="N23" s="4"/>
      <c r="O23" s="4"/>
      <c r="P23" s="27"/>
    </row>
    <row r="24" spans="1:18" s="36" customFormat="1" ht="18">
      <c r="A24" s="30"/>
      <c r="B24" s="37"/>
      <c r="C24" s="37"/>
      <c r="D24" s="4"/>
      <c r="E24" s="3" t="s">
        <v>115</v>
      </c>
      <c r="F24" s="4"/>
      <c r="G24" s="4"/>
      <c r="H24" s="4"/>
      <c r="I24" s="38"/>
      <c r="J24" s="29"/>
      <c r="K24" s="4"/>
      <c r="L24" s="27"/>
      <c r="M24" s="4"/>
      <c r="N24" s="4"/>
      <c r="O24" s="4"/>
      <c r="P24" s="30"/>
      <c r="Q24" s="4"/>
      <c r="R24" s="4"/>
    </row>
    <row r="25" spans="1:18" s="36" customFormat="1" ht="18">
      <c r="A25" s="30"/>
      <c r="B25" s="37"/>
      <c r="C25" s="37"/>
      <c r="D25" s="4"/>
      <c r="E25" s="3"/>
      <c r="F25" s="4"/>
      <c r="G25" s="4"/>
      <c r="H25" s="4"/>
      <c r="I25" s="38"/>
      <c r="J25" s="29"/>
      <c r="K25" s="4"/>
      <c r="L25" s="27"/>
      <c r="M25" s="4"/>
      <c r="N25" s="4"/>
      <c r="O25" s="4"/>
      <c r="P25" s="30"/>
      <c r="Q25" s="4"/>
      <c r="R25" s="4"/>
    </row>
    <row r="26" spans="1:18" s="36" customFormat="1" ht="18">
      <c r="A26" s="30"/>
      <c r="B26" s="37"/>
      <c r="C26" s="37" t="s">
        <v>80</v>
      </c>
      <c r="D26" s="37" t="s">
        <v>15</v>
      </c>
      <c r="E26" s="3" t="s">
        <v>81</v>
      </c>
      <c r="F26" s="4"/>
      <c r="G26" s="4"/>
      <c r="H26" s="4"/>
      <c r="I26" s="38"/>
      <c r="J26" s="29"/>
      <c r="K26" s="4"/>
      <c r="L26" s="27"/>
      <c r="M26" s="4"/>
      <c r="N26" s="4"/>
      <c r="O26" s="4"/>
      <c r="P26" s="30"/>
      <c r="Q26" s="4"/>
      <c r="R26" s="4"/>
    </row>
    <row r="27" spans="2:16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ht="15.75">
      <c r="B28" s="27"/>
      <c r="C28" s="37" t="s">
        <v>141</v>
      </c>
      <c r="D28" s="37" t="s">
        <v>15</v>
      </c>
      <c r="E28" s="3" t="s">
        <v>142</v>
      </c>
      <c r="F28" s="4"/>
      <c r="G28" s="4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ht="12.7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12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ht="12.7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2.7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ht="12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6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6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16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121"/>
  <sheetViews>
    <sheetView zoomScalePageLayoutView="0" workbookViewId="0" topLeftCell="A1">
      <selection activeCell="V45" sqref="V45"/>
    </sheetView>
  </sheetViews>
  <sheetFormatPr defaultColWidth="9.140625" defaultRowHeight="12.75"/>
  <cols>
    <col min="1" max="1" width="3.57421875" style="84" customWidth="1"/>
    <col min="2" max="2" width="9.140625" style="84" customWidth="1"/>
    <col min="3" max="3" width="5.8515625" style="84" customWidth="1"/>
    <col min="4" max="4" width="6.421875" style="84" customWidth="1"/>
    <col min="5" max="5" width="7.421875" style="84" customWidth="1"/>
    <col min="6" max="16384" width="9.140625" style="84" customWidth="1"/>
  </cols>
  <sheetData>
    <row r="1" spans="2:16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12.75">
      <c r="B2" s="13"/>
      <c r="C2" s="13"/>
      <c r="D2" s="85"/>
      <c r="E2" s="86"/>
      <c r="F2" s="13"/>
      <c r="G2" s="13"/>
      <c r="H2" s="13"/>
      <c r="I2" s="13"/>
      <c r="J2" s="13"/>
      <c r="M2" s="13"/>
      <c r="N2" s="13"/>
      <c r="O2" s="13"/>
      <c r="P2" s="13"/>
    </row>
    <row r="3" spans="2:19" ht="12.75">
      <c r="B3" s="13"/>
      <c r="C3" s="13"/>
      <c r="D3" s="87"/>
      <c r="E3" s="88"/>
      <c r="F3" s="13"/>
      <c r="G3" s="13"/>
      <c r="H3" s="85"/>
      <c r="I3" s="85"/>
      <c r="J3" s="13"/>
      <c r="M3" s="13"/>
      <c r="N3" s="13"/>
      <c r="O3" s="13"/>
      <c r="P3" s="13"/>
      <c r="S3" s="162" t="s">
        <v>136</v>
      </c>
    </row>
    <row r="4" spans="2:16" ht="12.75">
      <c r="B4" s="13"/>
      <c r="C4" s="13"/>
      <c r="D4" s="87"/>
      <c r="E4" s="88"/>
      <c r="F4" s="13"/>
      <c r="G4" s="13"/>
      <c r="H4" s="89"/>
      <c r="I4" s="89"/>
      <c r="J4" s="13"/>
      <c r="M4" s="13"/>
      <c r="N4" s="13"/>
      <c r="O4" s="13"/>
      <c r="P4" s="13"/>
    </row>
    <row r="5" spans="2:16" ht="12.75">
      <c r="B5" s="13"/>
      <c r="C5" s="13"/>
      <c r="D5" s="87"/>
      <c r="E5" s="88"/>
      <c r="F5" s="13"/>
      <c r="G5" s="13"/>
      <c r="H5" s="13"/>
      <c r="I5" s="13"/>
      <c r="J5" s="13"/>
      <c r="N5" s="13"/>
      <c r="O5" s="13"/>
      <c r="P5" s="13"/>
    </row>
    <row r="6" spans="2:16" ht="12.75">
      <c r="B6" s="13"/>
      <c r="C6" s="13"/>
      <c r="D6" s="87"/>
      <c r="E6" s="88"/>
      <c r="F6" s="13"/>
      <c r="G6" s="13"/>
      <c r="H6" s="13"/>
      <c r="J6" s="13"/>
      <c r="N6" s="13"/>
      <c r="O6" s="13"/>
      <c r="P6" s="13"/>
    </row>
    <row r="7" spans="2:16" ht="12.75">
      <c r="B7" s="13"/>
      <c r="C7" s="13"/>
      <c r="D7" s="87"/>
      <c r="E7" s="88"/>
      <c r="F7" s="13"/>
      <c r="G7" s="90"/>
      <c r="H7" s="13"/>
      <c r="I7" s="13"/>
      <c r="J7" s="13"/>
      <c r="N7" s="13"/>
      <c r="O7" s="13"/>
      <c r="P7" s="13"/>
    </row>
    <row r="8" spans="2:16" ht="12.75">
      <c r="B8" s="13"/>
      <c r="C8" s="13"/>
      <c r="D8" s="87"/>
      <c r="E8" s="88"/>
      <c r="F8" s="13"/>
      <c r="G8" s="91"/>
      <c r="H8" s="13"/>
      <c r="I8" s="13"/>
      <c r="J8" s="13"/>
      <c r="N8" s="13"/>
      <c r="O8" s="13"/>
      <c r="P8" s="13"/>
    </row>
    <row r="9" spans="2:16" ht="12.75">
      <c r="B9" s="13"/>
      <c r="C9" s="13"/>
      <c r="D9" s="87"/>
      <c r="E9" s="88"/>
      <c r="F9" s="13"/>
      <c r="G9" s="90"/>
      <c r="H9" s="13"/>
      <c r="I9" s="13"/>
      <c r="J9" s="13"/>
      <c r="N9" s="13"/>
      <c r="O9" s="13"/>
      <c r="P9" s="13"/>
    </row>
    <row r="10" spans="2:16" ht="12.75">
      <c r="B10" s="13"/>
      <c r="C10" s="13"/>
      <c r="D10" s="87"/>
      <c r="E10" s="88"/>
      <c r="F10" s="13"/>
      <c r="G10" s="91"/>
      <c r="H10" s="13"/>
      <c r="I10" s="13"/>
      <c r="J10" s="13"/>
      <c r="N10" s="13"/>
      <c r="O10" s="13"/>
      <c r="P10" s="13"/>
    </row>
    <row r="11" spans="2:16" ht="12.75">
      <c r="B11" s="13"/>
      <c r="C11" s="13"/>
      <c r="D11" s="87"/>
      <c r="E11" s="88"/>
      <c r="F11" s="13"/>
      <c r="G11" s="90"/>
      <c r="H11" s="13"/>
      <c r="I11" s="13"/>
      <c r="J11" s="13"/>
      <c r="N11" s="13"/>
      <c r="O11" s="13"/>
      <c r="P11" s="13"/>
    </row>
    <row r="12" spans="2:16" ht="12.75">
      <c r="B12" s="13"/>
      <c r="C12" s="13"/>
      <c r="D12" s="87"/>
      <c r="E12" s="88"/>
      <c r="F12" s="13"/>
      <c r="G12" s="91"/>
      <c r="H12" s="13"/>
      <c r="I12" s="13"/>
      <c r="J12" s="13"/>
      <c r="N12" s="13"/>
      <c r="O12" s="13"/>
      <c r="P12" s="13"/>
    </row>
    <row r="13" spans="2:16" ht="12.75">
      <c r="B13" s="13"/>
      <c r="C13" s="13"/>
      <c r="D13" s="87"/>
      <c r="E13" s="88"/>
      <c r="F13" s="13"/>
      <c r="G13" s="90"/>
      <c r="H13" s="13"/>
      <c r="I13" s="13"/>
      <c r="J13" s="13"/>
      <c r="N13" s="13"/>
      <c r="O13" s="13"/>
      <c r="P13" s="13"/>
    </row>
    <row r="14" spans="2:16" ht="12.75">
      <c r="B14" s="13"/>
      <c r="C14" s="13"/>
      <c r="D14" s="87"/>
      <c r="E14" s="88"/>
      <c r="F14" s="13"/>
      <c r="G14" s="91"/>
      <c r="H14" s="13"/>
      <c r="I14" s="13"/>
      <c r="J14" s="13"/>
      <c r="K14" s="13"/>
      <c r="L14" s="13"/>
      <c r="M14" s="13"/>
      <c r="N14" s="13"/>
      <c r="O14" s="13"/>
      <c r="P14" s="13"/>
    </row>
    <row r="15" spans="2:16" ht="12.75">
      <c r="B15" s="13"/>
      <c r="C15" s="13"/>
      <c r="D15" s="87"/>
      <c r="E15" s="8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2:16" ht="12.75">
      <c r="B16" s="13"/>
      <c r="C16" s="13"/>
      <c r="D16" s="87"/>
      <c r="E16" s="8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2:16" ht="12.75">
      <c r="B17" s="13"/>
      <c r="C17" s="13"/>
      <c r="D17" s="87"/>
      <c r="E17" s="8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2:23" ht="12.75">
      <c r="B18" s="13"/>
      <c r="C18" s="13"/>
      <c r="D18" s="87"/>
      <c r="E18" s="8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2"/>
      <c r="R18" s="92"/>
      <c r="S18" s="92"/>
      <c r="T18" s="92"/>
      <c r="U18" s="92"/>
      <c r="V18" s="92"/>
      <c r="W18" s="92"/>
    </row>
    <row r="19" spans="2:23" ht="12.75">
      <c r="B19" s="13"/>
      <c r="C19" s="13"/>
      <c r="D19" s="87"/>
      <c r="E19" s="8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92"/>
      <c r="R19" s="92"/>
      <c r="S19" s="92"/>
      <c r="T19" s="92"/>
      <c r="U19" s="92"/>
      <c r="V19" s="92"/>
      <c r="W19" s="92"/>
    </row>
    <row r="20" spans="2:23" ht="12.75">
      <c r="B20" s="13"/>
      <c r="C20" s="13"/>
      <c r="D20" s="87"/>
      <c r="E20" s="88"/>
      <c r="F20" s="209"/>
      <c r="G20" s="210"/>
      <c r="H20" s="210"/>
      <c r="I20" s="210"/>
      <c r="J20" s="210"/>
      <c r="K20" s="210"/>
      <c r="L20" s="210"/>
      <c r="M20" s="210"/>
      <c r="N20" s="210"/>
      <c r="O20" s="13"/>
      <c r="P20" s="13"/>
      <c r="Q20" s="92"/>
      <c r="R20" s="92"/>
      <c r="S20" s="92"/>
      <c r="T20" s="92"/>
      <c r="U20" s="92"/>
      <c r="V20" s="92"/>
      <c r="W20" s="92"/>
    </row>
    <row r="21" spans="2:16" ht="21.75" customHeight="1">
      <c r="B21" s="13"/>
      <c r="C21" s="13"/>
      <c r="D21" s="87"/>
      <c r="E21" s="88"/>
      <c r="F21" s="210"/>
      <c r="G21" s="210"/>
      <c r="H21" s="210"/>
      <c r="I21" s="210"/>
      <c r="J21" s="210"/>
      <c r="K21" s="210"/>
      <c r="L21" s="210"/>
      <c r="M21" s="210"/>
      <c r="N21" s="210"/>
      <c r="O21" s="13"/>
      <c r="P21" s="13"/>
    </row>
    <row r="22" spans="2:16" ht="12.75">
      <c r="B22" s="13"/>
      <c r="C22" s="13"/>
      <c r="D22" s="87"/>
      <c r="E22" s="8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13"/>
      <c r="C23" s="13"/>
      <c r="D23" s="87"/>
      <c r="E23" s="8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2.75">
      <c r="B24" s="13"/>
      <c r="C24" s="13"/>
      <c r="D24" s="87"/>
      <c r="E24" s="8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13"/>
      <c r="C25" s="13"/>
      <c r="D25" s="87"/>
      <c r="E25" s="8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ht="12.75">
      <c r="B26" s="13"/>
      <c r="C26" s="13"/>
      <c r="D26" s="87"/>
      <c r="E26" s="8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2:16" ht="20.25">
      <c r="B27" s="13"/>
      <c r="C27" s="13"/>
      <c r="D27" s="87"/>
      <c r="E27" s="88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</row>
    <row r="28" spans="2:16" ht="20.25">
      <c r="B28" s="13"/>
      <c r="C28" s="13"/>
      <c r="D28" s="87"/>
      <c r="E28" s="88"/>
      <c r="F28" s="13"/>
      <c r="G28" s="13"/>
      <c r="H28" s="13"/>
      <c r="I28" s="13"/>
      <c r="J28" s="13"/>
      <c r="K28" s="15"/>
      <c r="L28" s="13"/>
      <c r="M28" s="13"/>
      <c r="N28" s="13"/>
      <c r="O28" s="13"/>
      <c r="P28" s="13"/>
    </row>
    <row r="29" spans="2:16" ht="20.25">
      <c r="B29" s="13"/>
      <c r="C29" s="13"/>
      <c r="D29" s="87"/>
      <c r="E29" s="88"/>
      <c r="F29" s="13"/>
      <c r="G29" s="13"/>
      <c r="H29" s="13"/>
      <c r="I29" s="13"/>
      <c r="J29" s="13"/>
      <c r="K29" s="16"/>
      <c r="L29" s="13"/>
      <c r="M29" s="13"/>
      <c r="N29" s="13"/>
      <c r="O29" s="13"/>
      <c r="P29" s="13"/>
    </row>
    <row r="30" spans="2:16" ht="15.75" customHeight="1">
      <c r="B30" s="13"/>
      <c r="C30" s="13"/>
      <c r="D30" s="87"/>
      <c r="E30" s="88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</row>
    <row r="31" spans="2:16" ht="15" customHeight="1">
      <c r="B31" s="13"/>
      <c r="C31" s="13"/>
      <c r="D31" s="87"/>
      <c r="E31" s="88"/>
      <c r="F31" s="13"/>
      <c r="G31" s="13"/>
      <c r="H31" s="13"/>
      <c r="I31" s="13"/>
      <c r="J31" s="13"/>
      <c r="K31" s="15"/>
      <c r="L31" s="13"/>
      <c r="M31" s="13"/>
      <c r="N31" s="13"/>
      <c r="O31" s="13"/>
      <c r="P31" s="13"/>
    </row>
    <row r="32" spans="2:16" ht="14.25" customHeight="1">
      <c r="B32" s="13"/>
      <c r="C32" s="13"/>
      <c r="D32" s="87"/>
      <c r="E32" s="88"/>
      <c r="F32" s="13"/>
      <c r="G32" s="13"/>
      <c r="H32" s="13"/>
      <c r="I32" s="13"/>
      <c r="J32" s="13"/>
      <c r="K32" s="12"/>
      <c r="L32" s="13"/>
      <c r="M32" s="13"/>
      <c r="N32" s="13"/>
      <c r="O32" s="13"/>
      <c r="P32" s="13"/>
    </row>
    <row r="33" spans="2:16" ht="12.75">
      <c r="B33" s="13"/>
      <c r="D33" s="13"/>
      <c r="E33" s="13"/>
      <c r="O33" s="13"/>
      <c r="P33" s="13"/>
    </row>
    <row r="34" spans="2:16" ht="12.75">
      <c r="B34" s="13"/>
      <c r="D34" s="13"/>
      <c r="E34" s="13"/>
      <c r="O34" s="13"/>
      <c r="P34" s="13"/>
    </row>
    <row r="35" spans="2:16" ht="12.75">
      <c r="B35" s="13"/>
      <c r="D35" s="13"/>
      <c r="E35" s="13"/>
      <c r="O35" s="13"/>
      <c r="P35" s="13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7" spans="8:11" ht="12.75">
      <c r="H47" s="5" t="s">
        <v>18</v>
      </c>
      <c r="I47" s="5"/>
      <c r="J47" s="5"/>
      <c r="K47" s="5"/>
    </row>
    <row r="48" spans="8:11" ht="12.75">
      <c r="H48" s="5" t="s">
        <v>19</v>
      </c>
      <c r="I48" s="5"/>
      <c r="J48" s="5"/>
      <c r="K48" s="5"/>
    </row>
    <row r="49" spans="8:11" ht="12.75">
      <c r="H49" s="5" t="s">
        <v>20</v>
      </c>
      <c r="I49" s="5"/>
      <c r="J49" s="5"/>
      <c r="K49" s="5"/>
    </row>
    <row r="50" spans="8:11" ht="12.75">
      <c r="H50" s="5"/>
      <c r="I50" s="5" t="s">
        <v>21</v>
      </c>
      <c r="J50" s="5"/>
      <c r="K50" s="5"/>
    </row>
    <row r="51" spans="8:11" ht="12.75">
      <c r="H51" s="5"/>
      <c r="I51" s="5" t="s">
        <v>22</v>
      </c>
      <c r="J51" s="5"/>
      <c r="K51" s="5"/>
    </row>
    <row r="52" spans="8:11" ht="12.75">
      <c r="H52" s="5"/>
      <c r="I52" s="5" t="s">
        <v>23</v>
      </c>
      <c r="J52" s="5"/>
      <c r="K52" s="5"/>
    </row>
    <row r="54" ht="12.75">
      <c r="C54" s="84" t="s">
        <v>82</v>
      </c>
    </row>
    <row r="55" ht="12.75">
      <c r="C55" s="84" t="s">
        <v>83</v>
      </c>
    </row>
    <row r="56" ht="12.75">
      <c r="C56" s="84" t="s">
        <v>84</v>
      </c>
    </row>
    <row r="57" ht="12.75">
      <c r="C57" s="84" t="s">
        <v>85</v>
      </c>
    </row>
    <row r="58" ht="12.75">
      <c r="C58" s="84" t="s">
        <v>86</v>
      </c>
    </row>
    <row r="59" ht="12.75">
      <c r="C59" s="84" t="s">
        <v>83</v>
      </c>
    </row>
    <row r="60" ht="12.75">
      <c r="C60" s="84" t="s">
        <v>87</v>
      </c>
    </row>
    <row r="61" ht="12.75">
      <c r="C61" s="84" t="s">
        <v>88</v>
      </c>
    </row>
    <row r="62" ht="12.75">
      <c r="C62" s="84" t="s">
        <v>83</v>
      </c>
    </row>
    <row r="63" ht="12.75">
      <c r="C63" s="84" t="s">
        <v>89</v>
      </c>
    </row>
    <row r="64" ht="12.75">
      <c r="C64" s="84" t="s">
        <v>90</v>
      </c>
    </row>
    <row r="65" ht="12.75">
      <c r="C65" s="84" t="s">
        <v>83</v>
      </c>
    </row>
    <row r="66" ht="12.75">
      <c r="C66" s="84" t="s">
        <v>91</v>
      </c>
    </row>
    <row r="67" ht="12.75">
      <c r="C67" s="84" t="s">
        <v>92</v>
      </c>
    </row>
    <row r="68" ht="12.75">
      <c r="C68" s="84" t="s">
        <v>83</v>
      </c>
    </row>
    <row r="69" ht="12.75">
      <c r="C69" s="84" t="s">
        <v>93</v>
      </c>
    </row>
    <row r="70" ht="12.75">
      <c r="C70" s="84" t="s">
        <v>94</v>
      </c>
    </row>
    <row r="72" spans="2:16" ht="15.75">
      <c r="B72" s="36" t="s">
        <v>83</v>
      </c>
      <c r="C72" s="36"/>
      <c r="D72" s="36"/>
      <c r="E72" s="36"/>
      <c r="F72" s="108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16" ht="15.75">
      <c r="B73" s="36" t="s">
        <v>89</v>
      </c>
      <c r="C73" s="36"/>
      <c r="D73" s="36"/>
      <c r="E73" s="36"/>
      <c r="F73" s="108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5.75">
      <c r="B74" s="36" t="s">
        <v>90</v>
      </c>
      <c r="C74" s="36"/>
      <c r="D74" s="36"/>
      <c r="E74" s="36"/>
      <c r="F74" s="108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t="15.75">
      <c r="B75" s="36" t="s">
        <v>83</v>
      </c>
      <c r="C75" s="36"/>
      <c r="D75" s="36"/>
      <c r="E75" s="36"/>
      <c r="F75" s="108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2:16" ht="15.75">
      <c r="B76" s="36" t="s">
        <v>91</v>
      </c>
      <c r="C76" s="36"/>
      <c r="D76" s="36"/>
      <c r="E76" s="36"/>
      <c r="F76" s="108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2:16" ht="15.75">
      <c r="B77" s="36" t="s">
        <v>92</v>
      </c>
      <c r="C77" s="36"/>
      <c r="D77" s="36"/>
      <c r="E77" s="36"/>
      <c r="F77" s="108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ht="15.75">
      <c r="B78" s="36" t="s">
        <v>83</v>
      </c>
      <c r="C78" s="36"/>
      <c r="D78" s="36"/>
      <c r="E78" s="36"/>
      <c r="F78" s="108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2:16" ht="15.75">
      <c r="B79" s="36" t="s">
        <v>93</v>
      </c>
      <c r="C79" s="36"/>
      <c r="D79" s="36"/>
      <c r="E79" s="36"/>
      <c r="F79" s="108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2:16" ht="15.75">
      <c r="B80" s="36" t="s">
        <v>94</v>
      </c>
      <c r="C80" s="36"/>
      <c r="D80" s="36"/>
      <c r="E80" s="36"/>
      <c r="F80" s="108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2:16" ht="15.75">
      <c r="B81" s="36"/>
      <c r="C81" s="36"/>
      <c r="D81" s="36"/>
      <c r="E81" s="36"/>
      <c r="F81" s="108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2:16" ht="15.75">
      <c r="B82" s="36" t="s">
        <v>95</v>
      </c>
      <c r="C82" s="36"/>
      <c r="D82" s="36"/>
      <c r="E82" s="36"/>
      <c r="F82" s="108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2:16" ht="15.75">
      <c r="B83" s="36" t="s">
        <v>105</v>
      </c>
      <c r="C83" s="36"/>
      <c r="D83" s="36"/>
      <c r="E83" s="36"/>
      <c r="F83" s="108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2:16" ht="15.75">
      <c r="B84" s="36" t="s">
        <v>96</v>
      </c>
      <c r="C84" s="36"/>
      <c r="D84" s="36"/>
      <c r="E84" s="36"/>
      <c r="F84" s="108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2:16" ht="15.75">
      <c r="B85" s="36"/>
      <c r="C85" s="36"/>
      <c r="D85" s="36"/>
      <c r="E85" s="36"/>
      <c r="F85" s="108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 ht="15.75">
      <c r="B86" s="36" t="s">
        <v>97</v>
      </c>
      <c r="C86" s="36"/>
      <c r="D86" s="36"/>
      <c r="E86" s="36"/>
      <c r="F86" s="108"/>
      <c r="G86" s="36"/>
      <c r="H86" s="36"/>
      <c r="I86" s="36"/>
      <c r="J86" s="36"/>
      <c r="K86" s="208"/>
      <c r="L86" s="36"/>
      <c r="M86" s="36"/>
      <c r="N86" s="36"/>
      <c r="O86" s="36"/>
      <c r="P86" s="36"/>
    </row>
    <row r="87" spans="2:16" ht="15.75">
      <c r="B87" s="36" t="s">
        <v>98</v>
      </c>
      <c r="C87" s="36"/>
      <c r="D87" s="36"/>
      <c r="E87" s="36"/>
      <c r="F87" s="108"/>
      <c r="G87" s="36"/>
      <c r="H87" s="36"/>
      <c r="I87" s="36"/>
      <c r="J87" s="36"/>
      <c r="K87" s="208"/>
      <c r="L87" s="36"/>
      <c r="M87" s="36"/>
      <c r="N87" s="36"/>
      <c r="O87" s="36"/>
      <c r="P87" s="36"/>
    </row>
    <row r="88" spans="2:16" ht="15.75">
      <c r="B88" s="36" t="s">
        <v>49</v>
      </c>
      <c r="C88" s="36"/>
      <c r="D88" s="36"/>
      <c r="E88" s="36"/>
      <c r="F88" s="108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2:16" ht="15.75">
      <c r="B89" s="36" t="s">
        <v>83</v>
      </c>
      <c r="C89" s="36"/>
      <c r="D89" s="36"/>
      <c r="E89" s="36"/>
      <c r="F89" s="108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2:16" ht="15.75">
      <c r="B90" s="36"/>
      <c r="C90" s="36"/>
      <c r="D90" s="36"/>
      <c r="E90" s="36"/>
      <c r="F90" s="108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2:16" ht="15.75">
      <c r="B91" s="36"/>
      <c r="C91" s="36"/>
      <c r="D91" s="36"/>
      <c r="E91" s="36"/>
      <c r="F91" s="108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2:16" ht="15.75">
      <c r="B92" s="36"/>
      <c r="C92" s="36"/>
      <c r="D92" s="36"/>
      <c r="E92" s="36"/>
      <c r="F92" s="108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2:16" ht="15.75">
      <c r="B93" s="36"/>
      <c r="C93" s="36"/>
      <c r="D93" s="36"/>
      <c r="E93" s="36"/>
      <c r="F93" s="108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 ht="15.75">
      <c r="B94" s="36" t="s">
        <v>83</v>
      </c>
      <c r="C94" s="36"/>
      <c r="D94" s="36"/>
      <c r="E94" s="36"/>
      <c r="F94" s="108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2:16" ht="15.75">
      <c r="B95" s="36" t="s">
        <v>99</v>
      </c>
      <c r="C95" s="36"/>
      <c r="D95" s="36"/>
      <c r="E95" s="36"/>
      <c r="F95" s="108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2:16" ht="15.75">
      <c r="B96" s="36" t="s">
        <v>100</v>
      </c>
      <c r="C96" s="36"/>
      <c r="D96" s="36"/>
      <c r="E96" s="36"/>
      <c r="F96" s="108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2:16" ht="15.75">
      <c r="B97" s="36" t="s">
        <v>101</v>
      </c>
      <c r="C97" s="36"/>
      <c r="D97" s="36"/>
      <c r="E97" s="36"/>
      <c r="F97" s="108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2:16" ht="15.75">
      <c r="B98" s="208"/>
      <c r="C98" s="36"/>
      <c r="D98" s="36"/>
      <c r="E98" s="36"/>
      <c r="F98" s="108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2:16" ht="15.75">
      <c r="B99" s="208"/>
      <c r="C99" s="36"/>
      <c r="D99" s="36"/>
      <c r="E99" s="36"/>
      <c r="F99" s="108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2:16" ht="15.75">
      <c r="B100" s="36"/>
      <c r="C100" s="36"/>
      <c r="D100" s="36"/>
      <c r="E100" s="36"/>
      <c r="F100" s="108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2:16" ht="15.75">
      <c r="B101" s="36"/>
      <c r="C101" s="36"/>
      <c r="D101" s="36"/>
      <c r="E101" s="36"/>
      <c r="F101" s="108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2:16" ht="15.75">
      <c r="B102" s="36" t="s">
        <v>49</v>
      </c>
      <c r="C102" s="36"/>
      <c r="D102" s="36"/>
      <c r="E102" s="36"/>
      <c r="F102" s="108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2:16" ht="15.75">
      <c r="B103" s="36" t="s">
        <v>83</v>
      </c>
      <c r="C103" s="36"/>
      <c r="D103" s="36"/>
      <c r="E103" s="36"/>
      <c r="F103" s="108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2:16" ht="15.75">
      <c r="B104" s="36" t="s">
        <v>83</v>
      </c>
      <c r="C104" s="36"/>
      <c r="D104" s="36"/>
      <c r="E104" s="36"/>
      <c r="F104" s="108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2:16" ht="15.75">
      <c r="B105" s="36" t="s">
        <v>102</v>
      </c>
      <c r="C105" s="36"/>
      <c r="D105" s="36"/>
      <c r="E105" s="36"/>
      <c r="F105" s="108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2:16" ht="15.75">
      <c r="B106" s="36" t="s">
        <v>103</v>
      </c>
      <c r="C106" s="36"/>
      <c r="D106" s="36"/>
      <c r="E106" s="36"/>
      <c r="F106" s="108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2:16" ht="15.75">
      <c r="B107" s="36" t="s">
        <v>104</v>
      </c>
      <c r="C107" s="36"/>
      <c r="D107" s="36"/>
      <c r="E107" s="36"/>
      <c r="F107" s="108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2:16" ht="15.75">
      <c r="B108" s="208"/>
      <c r="C108" s="36"/>
      <c r="D108" s="36"/>
      <c r="E108" s="36"/>
      <c r="F108" s="108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2:16" ht="15.75">
      <c r="B109" s="208"/>
      <c r="C109" s="36"/>
      <c r="D109" s="36"/>
      <c r="E109" s="36"/>
      <c r="F109" s="108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2:16" ht="15.75">
      <c r="B110" s="36"/>
      <c r="C110" s="36"/>
      <c r="D110" s="36"/>
      <c r="E110" s="36"/>
      <c r="F110" s="108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2:16" ht="15.75">
      <c r="B111" s="36"/>
      <c r="C111" s="36"/>
      <c r="D111" s="36"/>
      <c r="E111" s="36"/>
      <c r="F111" s="108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2:16" ht="15.75">
      <c r="B112" s="36"/>
      <c r="C112" s="36"/>
      <c r="D112" s="36"/>
      <c r="E112" s="36"/>
      <c r="F112" s="108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2:16" ht="15.75">
      <c r="B113" s="36"/>
      <c r="C113" s="36"/>
      <c r="D113" s="36"/>
      <c r="E113" s="36"/>
      <c r="F113" s="108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2:16" ht="15.75">
      <c r="B114" s="36"/>
      <c r="C114" s="36"/>
      <c r="D114" s="36"/>
      <c r="E114" s="36"/>
      <c r="F114" s="108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2:16" ht="15.75">
      <c r="B115" s="36"/>
      <c r="C115" s="36"/>
      <c r="D115" s="36"/>
      <c r="E115" s="36"/>
      <c r="F115" s="108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2:16" ht="15.75">
      <c r="B116" s="36"/>
      <c r="C116" s="36"/>
      <c r="D116" s="36"/>
      <c r="E116" s="36"/>
      <c r="F116" s="108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2:16" ht="15.75">
      <c r="B117" s="36"/>
      <c r="C117" s="36"/>
      <c r="D117" s="36"/>
      <c r="E117" s="36"/>
      <c r="F117" s="108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2:16" ht="15.75">
      <c r="B118" s="36"/>
      <c r="C118" s="36"/>
      <c r="D118" s="36"/>
      <c r="E118" s="36"/>
      <c r="F118" s="108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2:16" ht="15.75">
      <c r="B119" s="36"/>
      <c r="C119" s="36"/>
      <c r="D119" s="36"/>
      <c r="E119" s="36"/>
      <c r="F119" s="108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2:16" ht="15.75">
      <c r="B120" s="36"/>
      <c r="C120" s="36"/>
      <c r="D120" s="36"/>
      <c r="E120" s="36"/>
      <c r="F120" s="108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2:16" ht="15.75">
      <c r="B121" s="36"/>
      <c r="C121" s="36"/>
      <c r="D121" s="36"/>
      <c r="E121" s="36"/>
      <c r="F121" s="108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</sheetData>
  <sheetProtection/>
  <mergeCells count="4">
    <mergeCell ref="F20:N21"/>
    <mergeCell ref="K86:K87"/>
    <mergeCell ref="B98:B99"/>
    <mergeCell ref="B108:B10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5"/>
  <sheetViews>
    <sheetView tabSelected="1" zoomScalePageLayoutView="0" workbookViewId="0" topLeftCell="A1">
      <selection activeCell="O34" sqref="O34"/>
    </sheetView>
  </sheetViews>
  <sheetFormatPr defaultColWidth="9.140625" defaultRowHeight="12" customHeight="1"/>
  <cols>
    <col min="1" max="1" width="9.140625" style="39" customWidth="1"/>
    <col min="2" max="2" width="9.421875" style="39" customWidth="1"/>
    <col min="3" max="3" width="1.28515625" style="39" customWidth="1"/>
    <col min="4" max="4" width="7.00390625" style="39" customWidth="1"/>
    <col min="5" max="5" width="9.140625" style="39" customWidth="1"/>
    <col min="6" max="6" width="9.00390625" style="39" customWidth="1"/>
    <col min="7" max="7" width="0.9921875" style="39" customWidth="1"/>
    <col min="8" max="8" width="7.00390625" style="39" customWidth="1"/>
    <col min="9" max="9" width="11.57421875" style="39" customWidth="1"/>
    <col min="10" max="10" width="7.00390625" style="39" customWidth="1"/>
    <col min="11" max="11" width="1.57421875" style="39" customWidth="1"/>
    <col min="12" max="12" width="7.140625" style="39" customWidth="1"/>
    <col min="13" max="16384" width="9.140625" style="39" customWidth="1"/>
  </cols>
  <sheetData>
    <row r="1" s="6" customFormat="1" ht="12" customHeight="1"/>
    <row r="2" spans="1:21" ht="12" customHeight="1">
      <c r="A2" s="114"/>
      <c r="B2" s="120" t="s">
        <v>3</v>
      </c>
      <c r="C2" s="121" t="s">
        <v>41</v>
      </c>
      <c r="D2" s="1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" customHeight="1">
      <c r="A3" s="114"/>
      <c r="B3" s="120" t="s">
        <v>6</v>
      </c>
      <c r="C3" s="121" t="s">
        <v>30</v>
      </c>
      <c r="D3" s="12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2" customHeight="1">
      <c r="A4" s="6"/>
      <c r="B4" s="120" t="s">
        <v>7</v>
      </c>
      <c r="C4" s="121" t="s">
        <v>36</v>
      </c>
      <c r="D4" s="1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" customHeight="1">
      <c r="A5" s="6"/>
      <c r="B5" s="105"/>
      <c r="C5" s="6"/>
      <c r="D5" s="6"/>
      <c r="E5" s="6"/>
      <c r="F5" s="105"/>
      <c r="G5" s="6"/>
      <c r="H5" s="6"/>
      <c r="I5" s="6"/>
      <c r="J5" s="105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" customHeight="1">
      <c r="A6" s="6"/>
      <c r="B6" s="105"/>
      <c r="C6" s="6"/>
      <c r="D6" s="47" t="s">
        <v>40</v>
      </c>
      <c r="E6" s="6"/>
      <c r="F6" s="105"/>
      <c r="G6" s="114"/>
      <c r="H6" s="47" t="s">
        <v>40</v>
      </c>
      <c r="I6" s="6"/>
      <c r="J6" s="105"/>
      <c r="K6" s="114"/>
      <c r="L6" s="47" t="s">
        <v>40</v>
      </c>
      <c r="M6" s="6"/>
      <c r="N6" s="6"/>
      <c r="O6" s="6"/>
      <c r="P6" s="6"/>
      <c r="Q6" s="6"/>
      <c r="R6" s="6"/>
      <c r="S6" s="6"/>
      <c r="T6" s="6"/>
      <c r="U6" s="6"/>
    </row>
    <row r="7" spans="1:21" ht="12" customHeight="1">
      <c r="A7" s="6"/>
      <c r="B7" s="6">
        <v>1</v>
      </c>
      <c r="C7" s="6"/>
      <c r="D7" s="40">
        <v>99</v>
      </c>
      <c r="E7" s="6"/>
      <c r="F7" s="6">
        <v>1</v>
      </c>
      <c r="G7" s="114"/>
      <c r="H7" s="40">
        <v>99</v>
      </c>
      <c r="I7" s="6"/>
      <c r="J7" s="6">
        <v>1</v>
      </c>
      <c r="K7" s="114"/>
      <c r="L7" s="40">
        <v>99</v>
      </c>
      <c r="M7" s="6"/>
      <c r="N7" s="6"/>
      <c r="O7" s="6"/>
      <c r="P7" s="6"/>
      <c r="Q7" s="6"/>
      <c r="R7" s="6"/>
      <c r="S7" s="6"/>
      <c r="T7" s="6"/>
      <c r="U7" s="6"/>
    </row>
    <row r="8" spans="1:21" ht="12" customHeight="1">
      <c r="A8" s="6"/>
      <c r="B8" s="6">
        <v>2</v>
      </c>
      <c r="C8" s="6"/>
      <c r="D8" s="40">
        <v>3</v>
      </c>
      <c r="E8" s="6"/>
      <c r="F8" s="6">
        <v>2</v>
      </c>
      <c r="G8" s="114"/>
      <c r="H8" s="40">
        <v>3</v>
      </c>
      <c r="I8" s="6"/>
      <c r="J8" s="6">
        <v>2</v>
      </c>
      <c r="K8" s="114"/>
      <c r="L8" s="40">
        <v>3</v>
      </c>
      <c r="M8" s="6"/>
      <c r="N8" s="6"/>
      <c r="O8" s="6"/>
      <c r="P8" s="6"/>
      <c r="Q8" s="6"/>
      <c r="R8" s="6"/>
      <c r="S8" s="6"/>
      <c r="T8" s="6"/>
      <c r="U8" s="6"/>
    </row>
    <row r="9" spans="1:21" ht="12" customHeight="1">
      <c r="A9" s="6"/>
      <c r="B9" s="6">
        <v>3</v>
      </c>
      <c r="C9" s="6"/>
      <c r="D9" s="40">
        <v>6</v>
      </c>
      <c r="E9" s="6"/>
      <c r="F9" s="6">
        <v>3</v>
      </c>
      <c r="G9" s="114"/>
      <c r="H9" s="40">
        <v>6</v>
      </c>
      <c r="I9" s="6"/>
      <c r="J9" s="6">
        <v>3</v>
      </c>
      <c r="K9" s="114"/>
      <c r="L9" s="40">
        <v>6</v>
      </c>
      <c r="M9" s="6"/>
      <c r="N9" s="6"/>
      <c r="O9" s="6"/>
      <c r="P9" s="6"/>
      <c r="Q9" s="6"/>
      <c r="R9" s="6"/>
      <c r="S9" s="6"/>
      <c r="T9" s="6"/>
      <c r="U9" s="6"/>
    </row>
    <row r="10" spans="1:21" ht="12" customHeight="1">
      <c r="A10" s="6"/>
      <c r="B10" s="6">
        <v>4</v>
      </c>
      <c r="C10" s="6"/>
      <c r="D10" s="40">
        <v>5</v>
      </c>
      <c r="E10" s="6"/>
      <c r="F10" s="6">
        <v>4</v>
      </c>
      <c r="G10" s="114"/>
      <c r="H10" s="40">
        <v>5</v>
      </c>
      <c r="I10" s="6"/>
      <c r="J10" s="6">
        <v>4</v>
      </c>
      <c r="K10" s="114"/>
      <c r="L10" s="40">
        <v>5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ht="12" customHeight="1">
      <c r="A11" s="6"/>
      <c r="B11" s="6">
        <v>5</v>
      </c>
      <c r="C11" s="6"/>
      <c r="D11" s="40">
        <f aca="true" t="shared" si="0" ref="D11:D16">D10-1</f>
        <v>4</v>
      </c>
      <c r="E11" s="6"/>
      <c r="F11" s="6">
        <v>5</v>
      </c>
      <c r="G11" s="114"/>
      <c r="H11" s="40">
        <f aca="true" t="shared" si="1" ref="H11:H26">H10-1</f>
        <v>4</v>
      </c>
      <c r="I11" s="6"/>
      <c r="J11" s="6">
        <v>5</v>
      </c>
      <c r="K11" s="114"/>
      <c r="L11" s="40">
        <f aca="true" t="shared" si="2" ref="L11:L36">L10-1</f>
        <v>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6"/>
      <c r="B12" s="6">
        <v>6</v>
      </c>
      <c r="C12" s="6"/>
      <c r="D12" s="40">
        <v>3</v>
      </c>
      <c r="E12" s="6"/>
      <c r="F12" s="6">
        <v>6</v>
      </c>
      <c r="G12" s="114"/>
      <c r="H12" s="40">
        <f t="shared" si="1"/>
        <v>3</v>
      </c>
      <c r="I12" s="6"/>
      <c r="J12" s="6">
        <v>6</v>
      </c>
      <c r="K12" s="114"/>
      <c r="L12" s="40">
        <f t="shared" si="2"/>
        <v>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6"/>
      <c r="B13" s="6">
        <v>7</v>
      </c>
      <c r="C13" s="6"/>
      <c r="D13" s="40">
        <f t="shared" si="0"/>
        <v>2</v>
      </c>
      <c r="E13" s="6"/>
      <c r="F13" s="6">
        <v>7</v>
      </c>
      <c r="G13" s="114"/>
      <c r="H13" s="40">
        <f t="shared" si="1"/>
        <v>2</v>
      </c>
      <c r="I13" s="6"/>
      <c r="J13" s="6">
        <v>7</v>
      </c>
      <c r="K13" s="114"/>
      <c r="L13" s="40">
        <f t="shared" si="2"/>
        <v>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6"/>
      <c r="B14" s="6">
        <v>8</v>
      </c>
      <c r="C14" s="6"/>
      <c r="D14" s="40">
        <v>4</v>
      </c>
      <c r="E14" s="6"/>
      <c r="F14" s="6">
        <v>8</v>
      </c>
      <c r="G14" s="114"/>
      <c r="H14" s="40">
        <f t="shared" si="1"/>
        <v>1</v>
      </c>
      <c r="I14" s="6"/>
      <c r="J14" s="6">
        <v>8</v>
      </c>
      <c r="K14" s="114"/>
      <c r="L14" s="40">
        <f t="shared" si="2"/>
        <v>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6"/>
      <c r="B15" s="6">
        <v>9</v>
      </c>
      <c r="C15" s="6"/>
      <c r="D15" s="40">
        <f t="shared" si="0"/>
        <v>3</v>
      </c>
      <c r="E15" s="115"/>
      <c r="F15" s="6">
        <v>9</v>
      </c>
      <c r="G15" s="114"/>
      <c r="H15" s="40">
        <f t="shared" si="1"/>
        <v>0</v>
      </c>
      <c r="I15" s="6"/>
      <c r="J15" s="6">
        <v>9</v>
      </c>
      <c r="K15" s="114"/>
      <c r="L15" s="40">
        <f t="shared" si="2"/>
        <v>0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6"/>
      <c r="B16" s="11">
        <v>10</v>
      </c>
      <c r="C16" s="11"/>
      <c r="D16" s="40">
        <f t="shared" si="0"/>
        <v>2</v>
      </c>
      <c r="E16" s="116"/>
      <c r="F16" s="6">
        <v>10</v>
      </c>
      <c r="G16" s="114"/>
      <c r="H16" s="40">
        <f t="shared" si="1"/>
        <v>-1</v>
      </c>
      <c r="I16" s="6"/>
      <c r="J16" s="6">
        <v>10</v>
      </c>
      <c r="K16" s="114"/>
      <c r="L16" s="40">
        <f t="shared" si="2"/>
        <v>-1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6"/>
      <c r="B17" s="105"/>
      <c r="C17" s="6"/>
      <c r="D17" s="6"/>
      <c r="E17" s="6"/>
      <c r="F17" s="6">
        <v>11</v>
      </c>
      <c r="G17" s="114"/>
      <c r="H17" s="40">
        <f t="shared" si="1"/>
        <v>-2</v>
      </c>
      <c r="I17" s="6"/>
      <c r="J17" s="6">
        <v>11</v>
      </c>
      <c r="K17" s="114"/>
      <c r="L17" s="40">
        <f t="shared" si="2"/>
        <v>-2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 thickBot="1">
      <c r="A18" s="6"/>
      <c r="B18" s="46" t="s">
        <v>37</v>
      </c>
      <c r="C18" s="6"/>
      <c r="D18" s="119">
        <f>SUM(D7:D15)</f>
        <v>129</v>
      </c>
      <c r="E18" s="6"/>
      <c r="F18" s="6">
        <v>12</v>
      </c>
      <c r="G18" s="114"/>
      <c r="H18" s="40">
        <f t="shared" si="1"/>
        <v>-3</v>
      </c>
      <c r="I18" s="6"/>
      <c r="J18" s="6">
        <v>12</v>
      </c>
      <c r="K18" s="114"/>
      <c r="L18" s="40">
        <f t="shared" si="2"/>
        <v>-3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1"/>
      <c r="B19" s="44" t="s">
        <v>38</v>
      </c>
      <c r="C19" s="6"/>
      <c r="D19" s="45">
        <f>B16</f>
        <v>10</v>
      </c>
      <c r="E19" s="6"/>
      <c r="F19" s="6">
        <v>13</v>
      </c>
      <c r="G19" s="114"/>
      <c r="H19" s="40">
        <f t="shared" si="1"/>
        <v>-4</v>
      </c>
      <c r="I19" s="6"/>
      <c r="J19" s="6">
        <v>13</v>
      </c>
      <c r="K19" s="114"/>
      <c r="L19" s="40">
        <f t="shared" si="2"/>
        <v>-4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 thickBot="1">
      <c r="A20" s="6"/>
      <c r="B20" s="105"/>
      <c r="C20" s="114"/>
      <c r="D20" s="117"/>
      <c r="E20" s="6"/>
      <c r="F20" s="6">
        <v>14</v>
      </c>
      <c r="G20" s="114"/>
      <c r="H20" s="40">
        <f t="shared" si="1"/>
        <v>-5</v>
      </c>
      <c r="I20" s="6"/>
      <c r="J20" s="6">
        <v>14</v>
      </c>
      <c r="K20" s="114"/>
      <c r="L20" s="40">
        <f t="shared" si="2"/>
        <v>-5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" customHeight="1" thickBot="1">
      <c r="A21" s="6"/>
      <c r="B21" s="48" t="s">
        <v>39</v>
      </c>
      <c r="C21" s="50"/>
      <c r="D21" s="49">
        <f>AVERAGE(D7:D16)</f>
        <v>13.1</v>
      </c>
      <c r="E21" s="6"/>
      <c r="F21" s="6">
        <v>15</v>
      </c>
      <c r="G21" s="114"/>
      <c r="H21" s="40">
        <f t="shared" si="1"/>
        <v>-6</v>
      </c>
      <c r="I21" s="6"/>
      <c r="J21" s="6">
        <v>15</v>
      </c>
      <c r="K21" s="114"/>
      <c r="L21" s="40">
        <f t="shared" si="2"/>
        <v>-6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6"/>
      <c r="B22" s="105"/>
      <c r="C22" s="6"/>
      <c r="D22" s="6"/>
      <c r="E22" s="6"/>
      <c r="F22" s="6">
        <v>16</v>
      </c>
      <c r="G22" s="114"/>
      <c r="H22" s="40">
        <f t="shared" si="1"/>
        <v>-7</v>
      </c>
      <c r="I22" s="6"/>
      <c r="J22" s="6">
        <v>16</v>
      </c>
      <c r="K22" s="114"/>
      <c r="L22" s="40">
        <f t="shared" si="2"/>
        <v>-7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6"/>
      <c r="B23" s="105"/>
      <c r="C23" s="114"/>
      <c r="D23" s="114"/>
      <c r="E23" s="6"/>
      <c r="F23" s="6">
        <v>17</v>
      </c>
      <c r="G23" s="114"/>
      <c r="H23" s="40">
        <f t="shared" si="1"/>
        <v>-8</v>
      </c>
      <c r="I23" s="6"/>
      <c r="J23" s="6">
        <v>17</v>
      </c>
      <c r="K23" s="114"/>
      <c r="L23" s="40">
        <f t="shared" si="2"/>
        <v>-8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6"/>
      <c r="B24" s="105"/>
      <c r="C24" s="114"/>
      <c r="D24" s="118"/>
      <c r="E24" s="6"/>
      <c r="F24" s="6">
        <v>18</v>
      </c>
      <c r="G24" s="114"/>
      <c r="H24" s="40">
        <f t="shared" si="1"/>
        <v>-9</v>
      </c>
      <c r="I24" s="6"/>
      <c r="J24" s="6">
        <v>18</v>
      </c>
      <c r="K24" s="114"/>
      <c r="L24" s="40">
        <f t="shared" si="2"/>
        <v>-9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6"/>
      <c r="B25" s="6"/>
      <c r="C25" s="114"/>
      <c r="D25" s="6"/>
      <c r="E25" s="6"/>
      <c r="F25" s="6">
        <v>19</v>
      </c>
      <c r="G25" s="114"/>
      <c r="H25" s="40">
        <f t="shared" si="1"/>
        <v>-10</v>
      </c>
      <c r="I25" s="6"/>
      <c r="J25" s="6">
        <v>19</v>
      </c>
      <c r="K25" s="114"/>
      <c r="L25" s="40">
        <f t="shared" si="2"/>
        <v>-10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6"/>
      <c r="B26" s="6"/>
      <c r="C26" s="114"/>
      <c r="D26" s="114"/>
      <c r="E26" s="6"/>
      <c r="F26" s="11">
        <v>20</v>
      </c>
      <c r="G26" s="11"/>
      <c r="H26" s="40">
        <f t="shared" si="1"/>
        <v>-11</v>
      </c>
      <c r="I26" s="6"/>
      <c r="J26" s="6">
        <v>20</v>
      </c>
      <c r="K26" s="114"/>
      <c r="L26" s="40">
        <f t="shared" si="2"/>
        <v>-11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6"/>
      <c r="B27" s="6"/>
      <c r="C27" s="6"/>
      <c r="D27" s="6"/>
      <c r="E27" s="6"/>
      <c r="F27" s="105"/>
      <c r="G27" s="6"/>
      <c r="H27" s="6"/>
      <c r="I27" s="6"/>
      <c r="J27" s="6">
        <v>21</v>
      </c>
      <c r="K27" s="114"/>
      <c r="L27" s="40">
        <f t="shared" si="2"/>
        <v>-12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" customHeight="1" thickBot="1">
      <c r="A28" s="6"/>
      <c r="B28" s="6"/>
      <c r="C28" s="6"/>
      <c r="D28" s="6"/>
      <c r="E28" s="6"/>
      <c r="F28" s="46" t="s">
        <v>37</v>
      </c>
      <c r="G28" s="6"/>
      <c r="H28" s="119">
        <f>SUM(H17:H25)</f>
        <v>-54</v>
      </c>
      <c r="I28" s="114"/>
      <c r="J28" s="6">
        <v>22</v>
      </c>
      <c r="K28" s="114"/>
      <c r="L28" s="40">
        <f t="shared" si="2"/>
        <v>-13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6"/>
      <c r="B29" s="6"/>
      <c r="C29" s="6"/>
      <c r="D29" s="6"/>
      <c r="E29" s="11"/>
      <c r="F29" s="44" t="s">
        <v>38</v>
      </c>
      <c r="G29" s="6"/>
      <c r="H29" s="45">
        <f>F26</f>
        <v>20</v>
      </c>
      <c r="I29" s="114"/>
      <c r="J29" s="6">
        <v>23</v>
      </c>
      <c r="K29" s="114"/>
      <c r="L29" s="40">
        <f t="shared" si="2"/>
        <v>-14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" customHeight="1" thickBot="1">
      <c r="A30" s="6"/>
      <c r="B30" s="6"/>
      <c r="C30" s="6"/>
      <c r="D30" s="6"/>
      <c r="E30" s="6"/>
      <c r="F30" s="105"/>
      <c r="G30" s="114"/>
      <c r="H30" s="117"/>
      <c r="I30" s="114"/>
      <c r="J30" s="6">
        <v>24</v>
      </c>
      <c r="K30" s="114"/>
      <c r="L30" s="40">
        <f t="shared" si="2"/>
        <v>-15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" customHeight="1" thickBot="1">
      <c r="A31" s="6"/>
      <c r="B31" s="6"/>
      <c r="C31" s="6"/>
      <c r="D31" s="6"/>
      <c r="E31" s="6"/>
      <c r="F31" s="48" t="s">
        <v>39</v>
      </c>
      <c r="G31" s="50"/>
      <c r="H31" s="49">
        <f>AVERAGE(H7:H26)</f>
        <v>2.85</v>
      </c>
      <c r="I31" s="6"/>
      <c r="J31" s="6">
        <v>25</v>
      </c>
      <c r="K31" s="114"/>
      <c r="L31" s="40">
        <f t="shared" si="2"/>
        <v>-16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6"/>
      <c r="B32" s="6"/>
      <c r="C32" s="6"/>
      <c r="D32" s="6"/>
      <c r="E32" s="6"/>
      <c r="F32" s="105"/>
      <c r="G32" s="6"/>
      <c r="H32" s="6"/>
      <c r="I32" s="6"/>
      <c r="J32" s="6">
        <v>26</v>
      </c>
      <c r="K32" s="114"/>
      <c r="L32" s="40">
        <f t="shared" si="2"/>
        <v>-17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6"/>
      <c r="B33" s="6"/>
      <c r="C33" s="6"/>
      <c r="D33" s="6"/>
      <c r="E33" s="6"/>
      <c r="F33" s="105"/>
      <c r="G33" s="6"/>
      <c r="H33" s="6"/>
      <c r="I33" s="6"/>
      <c r="J33" s="6">
        <v>27</v>
      </c>
      <c r="K33" s="114"/>
      <c r="L33" s="40">
        <f t="shared" si="2"/>
        <v>-18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6"/>
      <c r="B34" s="6"/>
      <c r="C34" s="6"/>
      <c r="D34" s="6"/>
      <c r="E34" s="6"/>
      <c r="F34" s="105"/>
      <c r="G34" s="6"/>
      <c r="H34" s="6"/>
      <c r="I34" s="6"/>
      <c r="J34" s="6">
        <v>28</v>
      </c>
      <c r="K34" s="114"/>
      <c r="L34" s="40">
        <f t="shared" si="2"/>
        <v>-19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6"/>
      <c r="B35" s="6"/>
      <c r="C35" s="6"/>
      <c r="D35" s="6"/>
      <c r="E35" s="6"/>
      <c r="F35" s="6"/>
      <c r="G35" s="6"/>
      <c r="H35" s="6"/>
      <c r="I35" s="6"/>
      <c r="J35" s="6">
        <v>29</v>
      </c>
      <c r="K35" s="114"/>
      <c r="L35" s="40">
        <f t="shared" si="2"/>
        <v>-20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6"/>
      <c r="B36" s="6"/>
      <c r="C36" s="6"/>
      <c r="D36" s="6"/>
      <c r="E36" s="6"/>
      <c r="F36" s="6"/>
      <c r="G36" s="6"/>
      <c r="H36" s="6"/>
      <c r="I36" s="6"/>
      <c r="J36" s="11">
        <v>30</v>
      </c>
      <c r="K36" s="11"/>
      <c r="L36" s="40">
        <f t="shared" si="2"/>
        <v>-21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6"/>
      <c r="B37" s="6"/>
      <c r="C37" s="6"/>
      <c r="D37" s="6"/>
      <c r="E37" s="6"/>
      <c r="F37" s="6"/>
      <c r="G37" s="6"/>
      <c r="H37" s="6"/>
      <c r="I37" s="6"/>
      <c r="J37" s="10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" customHeight="1" thickBot="1">
      <c r="A38" s="6"/>
      <c r="B38" s="6"/>
      <c r="C38" s="6"/>
      <c r="D38" s="6"/>
      <c r="E38" s="6"/>
      <c r="F38" s="6"/>
      <c r="G38" s="6"/>
      <c r="H38" s="6"/>
      <c r="I38" s="6"/>
      <c r="J38" s="46" t="s">
        <v>37</v>
      </c>
      <c r="K38" s="6"/>
      <c r="L38" s="119">
        <f>SUM(L27:L35)</f>
        <v>-144</v>
      </c>
      <c r="M38" s="114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6"/>
      <c r="B39" s="6"/>
      <c r="C39" s="6"/>
      <c r="D39" s="6"/>
      <c r="E39" s="6"/>
      <c r="F39" s="6"/>
      <c r="G39" s="6"/>
      <c r="H39" s="6"/>
      <c r="I39" s="11"/>
      <c r="J39" s="44" t="s">
        <v>38</v>
      </c>
      <c r="K39" s="6"/>
      <c r="L39" s="45">
        <f>J36</f>
        <v>30</v>
      </c>
      <c r="M39" s="114"/>
      <c r="N39" s="6"/>
      <c r="O39" s="6"/>
      <c r="P39" s="6"/>
      <c r="Q39" s="6"/>
      <c r="R39" s="6"/>
      <c r="S39" s="6"/>
      <c r="T39" s="6"/>
      <c r="U39" s="6"/>
    </row>
    <row r="40" spans="1:21" ht="12" customHeight="1" thickBot="1">
      <c r="A40" s="6"/>
      <c r="B40" s="6"/>
      <c r="C40" s="6"/>
      <c r="D40" s="6"/>
      <c r="E40" s="6"/>
      <c r="F40" s="6"/>
      <c r="G40" s="6"/>
      <c r="H40" s="6"/>
      <c r="I40" s="6"/>
      <c r="J40" s="105"/>
      <c r="K40" s="114"/>
      <c r="L40" s="117"/>
      <c r="M40" s="114"/>
      <c r="N40" s="6"/>
      <c r="O40" s="6"/>
      <c r="P40" s="6"/>
      <c r="Q40" s="6"/>
      <c r="R40" s="6"/>
      <c r="S40" s="6"/>
      <c r="T40" s="6"/>
      <c r="U40" s="6"/>
    </row>
    <row r="41" spans="1:21" ht="12" customHeight="1" thickBot="1">
      <c r="A41" s="6"/>
      <c r="B41" s="6"/>
      <c r="C41" s="6"/>
      <c r="D41" s="6"/>
      <c r="E41" s="6"/>
      <c r="F41" s="6"/>
      <c r="G41" s="6"/>
      <c r="H41" s="6"/>
      <c r="I41" s="6"/>
      <c r="J41" s="48" t="s">
        <v>39</v>
      </c>
      <c r="K41" s="50"/>
      <c r="L41" s="49">
        <f>AVERAGE(L7:L36)</f>
        <v>-3.6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6"/>
      <c r="B42" s="6"/>
      <c r="C42" s="6"/>
      <c r="D42" s="6"/>
      <c r="E42" s="6"/>
      <c r="F42" s="6"/>
      <c r="G42" s="6"/>
      <c r="H42" s="6"/>
      <c r="I42" s="6"/>
      <c r="J42" s="10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6"/>
      <c r="B43" s="6"/>
      <c r="C43" s="6"/>
      <c r="D43" s="6"/>
      <c r="E43" s="6"/>
      <c r="F43" s="6"/>
      <c r="G43" s="6"/>
      <c r="H43" s="6"/>
      <c r="I43" s="6"/>
      <c r="J43" s="10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6"/>
      <c r="B44" s="6"/>
      <c r="C44" s="6"/>
      <c r="D44" s="6"/>
      <c r="E44" s="6"/>
      <c r="F44" s="6"/>
      <c r="G44" s="6"/>
      <c r="H44" s="6"/>
      <c r="I44" s="6"/>
      <c r="J44" s="10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3.57421875" style="41" customWidth="1"/>
    <col min="2" max="2" width="19.28125" style="41" customWidth="1"/>
    <col min="3" max="3" width="0.85546875" style="41" customWidth="1"/>
    <col min="4" max="4" width="7.140625" style="43" customWidth="1"/>
    <col min="5" max="5" width="3.421875" style="41" customWidth="1"/>
    <col min="6" max="6" width="21.140625" style="41" customWidth="1"/>
    <col min="7" max="7" width="0.9921875" style="41" customWidth="1"/>
    <col min="8" max="8" width="8.8515625" style="41" customWidth="1"/>
    <col min="9" max="9" width="3.8515625" style="41" customWidth="1"/>
    <col min="10" max="10" width="17.00390625" style="41" customWidth="1"/>
    <col min="11" max="11" width="1.1484375" style="41" customWidth="1"/>
    <col min="12" max="12" width="9.140625" style="41" customWidth="1"/>
    <col min="13" max="13" width="1.8515625" style="41" customWidth="1"/>
    <col min="14" max="16384" width="9.140625" style="41" customWidth="1"/>
  </cols>
  <sheetData>
    <row r="1" spans="1:20" ht="12.75">
      <c r="A1" s="114"/>
      <c r="B1" s="114"/>
      <c r="C1" s="114"/>
      <c r="D1" s="122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2.75">
      <c r="A2" s="114"/>
      <c r="B2" s="114"/>
      <c r="C2" s="114"/>
      <c r="D2" s="122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8">
      <c r="A3" s="114"/>
      <c r="B3" s="26" t="s">
        <v>51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2.75">
      <c r="A4" s="114"/>
      <c r="B4" s="114"/>
      <c r="C4" s="114"/>
      <c r="D4" s="1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12">
      <c r="A5" s="114"/>
      <c r="B5" s="120" t="s">
        <v>3</v>
      </c>
      <c r="C5" s="121" t="s">
        <v>41</v>
      </c>
      <c r="D5" s="6"/>
      <c r="E5" s="6"/>
      <c r="F5" s="6"/>
      <c r="G5" s="6"/>
      <c r="H5" s="6"/>
      <c r="I5" s="6"/>
      <c r="J5" s="6"/>
      <c r="K5" s="6"/>
      <c r="L5" s="6"/>
      <c r="M5" s="6"/>
      <c r="N5" s="114"/>
      <c r="O5" s="114"/>
      <c r="P5" s="114"/>
      <c r="Q5" s="114"/>
      <c r="R5" s="114"/>
      <c r="S5" s="114"/>
      <c r="T5" s="114"/>
    </row>
    <row r="6" spans="1:20" ht="12">
      <c r="A6" s="114"/>
      <c r="B6" s="120" t="s">
        <v>6</v>
      </c>
      <c r="C6" s="121" t="s">
        <v>45</v>
      </c>
      <c r="D6" s="6"/>
      <c r="E6" s="6"/>
      <c r="F6" s="6"/>
      <c r="G6" s="6"/>
      <c r="H6" s="6"/>
      <c r="I6" s="6"/>
      <c r="J6" s="6"/>
      <c r="K6" s="6"/>
      <c r="L6" s="6"/>
      <c r="M6" s="6"/>
      <c r="N6" s="114"/>
      <c r="O6" s="114"/>
      <c r="P6" s="114"/>
      <c r="Q6" s="114"/>
      <c r="R6" s="114"/>
      <c r="S6" s="114"/>
      <c r="T6" s="114"/>
    </row>
    <row r="7" spans="1:20" ht="12">
      <c r="A7" s="114"/>
      <c r="B7" s="120" t="s">
        <v>7</v>
      </c>
      <c r="C7" s="121" t="s">
        <v>46</v>
      </c>
      <c r="D7" s="6"/>
      <c r="E7" s="6"/>
      <c r="F7" s="6"/>
      <c r="G7" s="6"/>
      <c r="H7" s="6"/>
      <c r="I7" s="6"/>
      <c r="J7" s="6"/>
      <c r="K7" s="6"/>
      <c r="L7" s="6"/>
      <c r="M7" s="6"/>
      <c r="N7" s="114"/>
      <c r="O7" s="114"/>
      <c r="P7" s="114"/>
      <c r="Q7" s="114"/>
      <c r="R7" s="114"/>
      <c r="S7" s="114"/>
      <c r="T7" s="114"/>
    </row>
    <row r="8" spans="1:20" ht="12">
      <c r="A8" s="114"/>
      <c r="B8" s="120" t="s">
        <v>8</v>
      </c>
      <c r="C8" s="121" t="s">
        <v>59</v>
      </c>
      <c r="D8" s="114"/>
      <c r="E8" s="6"/>
      <c r="F8" s="6"/>
      <c r="G8" s="6"/>
      <c r="H8" s="6"/>
      <c r="I8" s="6"/>
      <c r="J8" s="6"/>
      <c r="K8" s="6"/>
      <c r="L8" s="6"/>
      <c r="M8" s="6"/>
      <c r="N8" s="114"/>
      <c r="O8" s="114"/>
      <c r="P8" s="114"/>
      <c r="Q8" s="114"/>
      <c r="R8" s="114"/>
      <c r="S8" s="114"/>
      <c r="T8" s="114"/>
    </row>
    <row r="9" spans="1:20" ht="12">
      <c r="A9" s="114"/>
      <c r="B9" s="120"/>
      <c r="C9" s="121"/>
      <c r="D9" s="6"/>
      <c r="E9" s="6"/>
      <c r="F9" s="6"/>
      <c r="G9" s="6"/>
      <c r="H9" s="6"/>
      <c r="I9" s="6"/>
      <c r="J9" s="6"/>
      <c r="K9" s="6"/>
      <c r="L9" s="6"/>
      <c r="M9" s="6"/>
      <c r="N9" s="114"/>
      <c r="O9" s="114"/>
      <c r="P9" s="114"/>
      <c r="Q9" s="114"/>
      <c r="R9" s="114"/>
      <c r="S9" s="114"/>
      <c r="T9" s="114"/>
    </row>
    <row r="10" spans="1:20" ht="12">
      <c r="A10" s="114"/>
      <c r="B10" s="120"/>
      <c r="C10" s="121"/>
      <c r="D10" s="6"/>
      <c r="E10" s="6"/>
      <c r="F10" s="6"/>
      <c r="G10" s="6"/>
      <c r="H10" s="6"/>
      <c r="I10" s="6"/>
      <c r="J10" s="6"/>
      <c r="K10" s="6"/>
      <c r="L10" s="6"/>
      <c r="M10" s="6"/>
      <c r="N10" s="114"/>
      <c r="O10" s="114"/>
      <c r="P10" s="114"/>
      <c r="Q10" s="114"/>
      <c r="R10" s="114"/>
      <c r="S10" s="114"/>
      <c r="T10" s="114"/>
    </row>
    <row r="11" spans="1:20" ht="12">
      <c r="A11" s="114"/>
      <c r="B11" s="120"/>
      <c r="C11" s="121"/>
      <c r="D11" s="6"/>
      <c r="E11" s="6"/>
      <c r="F11" s="6"/>
      <c r="G11" s="6"/>
      <c r="H11" s="6"/>
      <c r="I11" s="6"/>
      <c r="J11" s="6"/>
      <c r="K11" s="6"/>
      <c r="L11" s="6"/>
      <c r="M11" s="6"/>
      <c r="N11" s="114"/>
      <c r="O11" s="114"/>
      <c r="P11" s="114"/>
      <c r="Q11" s="114"/>
      <c r="R11" s="114"/>
      <c r="S11" s="114"/>
      <c r="T11" s="114"/>
    </row>
    <row r="12" spans="1:20" ht="12.75">
      <c r="A12" s="114"/>
      <c r="B12" s="114"/>
      <c r="C12" s="114"/>
      <c r="D12" s="122"/>
      <c r="E12" s="114"/>
      <c r="F12" s="114"/>
      <c r="G12" s="114"/>
      <c r="H12" s="114"/>
      <c r="I12" s="114"/>
      <c r="J12" s="114"/>
      <c r="K12" s="114"/>
      <c r="L12" s="114"/>
      <c r="M12" s="114"/>
      <c r="N12" s="114" t="s">
        <v>56</v>
      </c>
      <c r="O12" s="114" t="s">
        <v>57</v>
      </c>
      <c r="P12" s="114"/>
      <c r="Q12" s="114"/>
      <c r="R12" s="114"/>
      <c r="S12" s="114"/>
      <c r="T12" s="114"/>
    </row>
    <row r="13" spans="1:20" ht="12.75">
      <c r="A13" s="114"/>
      <c r="B13" s="114"/>
      <c r="C13" s="114"/>
      <c r="D13" s="122"/>
      <c r="E13" s="114"/>
      <c r="F13" s="114"/>
      <c r="G13" s="114"/>
      <c r="H13" s="114"/>
      <c r="I13" s="114"/>
      <c r="J13" s="114"/>
      <c r="K13" s="114"/>
      <c r="L13" s="114"/>
      <c r="M13" s="114"/>
      <c r="N13" s="114" t="s">
        <v>54</v>
      </c>
      <c r="O13" s="114" t="s">
        <v>55</v>
      </c>
      <c r="P13" s="114"/>
      <c r="Q13" s="114"/>
      <c r="R13" s="114"/>
      <c r="S13" s="114"/>
      <c r="T13" s="114"/>
    </row>
    <row r="14" spans="1:20" ht="12.75">
      <c r="A14" s="114"/>
      <c r="B14" s="114"/>
      <c r="C14" s="114"/>
      <c r="D14" s="122"/>
      <c r="E14" s="114"/>
      <c r="F14" s="114"/>
      <c r="G14" s="114"/>
      <c r="H14" s="114"/>
      <c r="I14" s="114"/>
      <c r="J14" s="114"/>
      <c r="K14" s="114"/>
      <c r="L14" s="114"/>
      <c r="M14" s="114"/>
      <c r="N14" s="114" t="s">
        <v>53</v>
      </c>
      <c r="O14" s="114" t="s">
        <v>58</v>
      </c>
      <c r="P14" s="114"/>
      <c r="Q14" s="114"/>
      <c r="R14" s="114"/>
      <c r="S14" s="114"/>
      <c r="T14" s="114"/>
    </row>
    <row r="15" spans="1:20" ht="13.5" thickBot="1">
      <c r="A15" s="114"/>
      <c r="B15" s="114"/>
      <c r="C15" s="114"/>
      <c r="D15" s="122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12">
      <c r="A16" s="114"/>
      <c r="B16" s="196" t="s">
        <v>152</v>
      </c>
      <c r="C16" s="52"/>
      <c r="D16" s="53"/>
      <c r="E16" s="114"/>
      <c r="F16" s="196" t="s">
        <v>153</v>
      </c>
      <c r="G16" s="52"/>
      <c r="H16" s="53"/>
      <c r="I16" s="114"/>
      <c r="J16" s="196" t="s">
        <v>154</v>
      </c>
      <c r="K16" s="52"/>
      <c r="L16" s="53"/>
      <c r="M16" s="114"/>
      <c r="N16" s="114"/>
      <c r="O16" s="114"/>
      <c r="P16" s="114"/>
      <c r="Q16" s="114"/>
      <c r="R16" s="114"/>
      <c r="S16" s="114"/>
      <c r="T16" s="114"/>
    </row>
    <row r="17" spans="1:20" ht="12">
      <c r="A17" s="114"/>
      <c r="B17" s="54"/>
      <c r="D17" s="70" t="s">
        <v>40</v>
      </c>
      <c r="E17" s="123"/>
      <c r="F17" s="54"/>
      <c r="H17" s="70" t="s">
        <v>40</v>
      </c>
      <c r="I17" s="114"/>
      <c r="J17" s="54"/>
      <c r="L17" s="70" t="s">
        <v>40</v>
      </c>
      <c r="M17" s="114"/>
      <c r="N17" s="114"/>
      <c r="O17" s="40" t="s">
        <v>40</v>
      </c>
      <c r="P17" s="40" t="s">
        <v>52</v>
      </c>
      <c r="Q17" s="40" t="s">
        <v>53</v>
      </c>
      <c r="R17" s="114"/>
      <c r="S17" s="114"/>
      <c r="T17" s="114"/>
    </row>
    <row r="18" spans="1:20" ht="12">
      <c r="A18" s="114"/>
      <c r="B18" s="54">
        <v>1</v>
      </c>
      <c r="D18" s="70">
        <v>5</v>
      </c>
      <c r="E18" s="114"/>
      <c r="F18" s="54">
        <v>1</v>
      </c>
      <c r="H18" s="70">
        <v>0</v>
      </c>
      <c r="I18" s="114"/>
      <c r="J18" s="54">
        <v>1</v>
      </c>
      <c r="L18" s="70">
        <v>0</v>
      </c>
      <c r="M18" s="114"/>
      <c r="N18" s="114">
        <v>1</v>
      </c>
      <c r="O18" s="40">
        <v>0</v>
      </c>
      <c r="P18" s="9">
        <f aca="true" t="shared" si="0" ref="P18:P27">O18-mean_is</f>
        <v>-5</v>
      </c>
      <c r="Q18" s="9">
        <f>P18*P18</f>
        <v>25</v>
      </c>
      <c r="R18" s="114"/>
      <c r="S18" s="114"/>
      <c r="T18" s="114"/>
    </row>
    <row r="19" spans="1:20" ht="12">
      <c r="A19" s="114"/>
      <c r="B19" s="54">
        <v>2</v>
      </c>
      <c r="D19" s="70">
        <v>5</v>
      </c>
      <c r="E19" s="114"/>
      <c r="F19" s="54">
        <v>2</v>
      </c>
      <c r="H19" s="70">
        <v>2</v>
      </c>
      <c r="I19" s="114"/>
      <c r="J19" s="54">
        <v>2</v>
      </c>
      <c r="L19" s="70">
        <v>0</v>
      </c>
      <c r="M19" s="114"/>
      <c r="N19" s="114">
        <v>2</v>
      </c>
      <c r="O19" s="40">
        <v>0</v>
      </c>
      <c r="P19" s="9">
        <f t="shared" si="0"/>
        <v>-5</v>
      </c>
      <c r="Q19" s="9">
        <f aca="true" t="shared" si="1" ref="Q19:Q27">P19*P19</f>
        <v>25</v>
      </c>
      <c r="R19" s="114"/>
      <c r="S19" s="114"/>
      <c r="T19" s="114"/>
    </row>
    <row r="20" spans="1:20" ht="12">
      <c r="A20" s="114"/>
      <c r="B20" s="54">
        <v>3</v>
      </c>
      <c r="D20" s="70">
        <v>5</v>
      </c>
      <c r="E20" s="114"/>
      <c r="F20" s="54">
        <v>3</v>
      </c>
      <c r="H20" s="70">
        <v>4</v>
      </c>
      <c r="I20" s="114"/>
      <c r="J20" s="54">
        <v>3</v>
      </c>
      <c r="L20" s="70">
        <v>0</v>
      </c>
      <c r="M20" s="114"/>
      <c r="N20" s="114">
        <v>3</v>
      </c>
      <c r="O20" s="40">
        <v>0</v>
      </c>
      <c r="P20" s="9">
        <f t="shared" si="0"/>
        <v>-5</v>
      </c>
      <c r="Q20" s="9">
        <f t="shared" si="1"/>
        <v>25</v>
      </c>
      <c r="R20" s="114"/>
      <c r="S20" s="114"/>
      <c r="T20" s="114"/>
    </row>
    <row r="21" spans="1:20" ht="12">
      <c r="A21" s="114"/>
      <c r="B21" s="54">
        <v>4</v>
      </c>
      <c r="D21" s="70">
        <v>5</v>
      </c>
      <c r="E21" s="114"/>
      <c r="F21" s="54">
        <v>4</v>
      </c>
      <c r="H21" s="70">
        <v>4</v>
      </c>
      <c r="I21" s="114"/>
      <c r="J21" s="54">
        <v>4</v>
      </c>
      <c r="L21" s="70">
        <v>4</v>
      </c>
      <c r="M21" s="114"/>
      <c r="N21" s="114">
        <v>4</v>
      </c>
      <c r="O21" s="40">
        <v>4</v>
      </c>
      <c r="P21" s="9">
        <f t="shared" si="0"/>
        <v>-1</v>
      </c>
      <c r="Q21" s="9">
        <f t="shared" si="1"/>
        <v>1</v>
      </c>
      <c r="R21" s="114"/>
      <c r="S21" s="114"/>
      <c r="T21" s="114"/>
    </row>
    <row r="22" spans="1:20" ht="12">
      <c r="A22" s="114"/>
      <c r="B22" s="54">
        <v>5</v>
      </c>
      <c r="D22" s="70">
        <v>5</v>
      </c>
      <c r="E22" s="114"/>
      <c r="F22" s="54">
        <v>5</v>
      </c>
      <c r="H22" s="70">
        <v>5</v>
      </c>
      <c r="I22" s="114"/>
      <c r="J22" s="54">
        <v>5</v>
      </c>
      <c r="L22" s="70">
        <v>5</v>
      </c>
      <c r="M22" s="114"/>
      <c r="N22" s="114">
        <v>5</v>
      </c>
      <c r="O22" s="40">
        <v>5</v>
      </c>
      <c r="P22" s="9">
        <f t="shared" si="0"/>
        <v>0</v>
      </c>
      <c r="Q22" s="9">
        <f t="shared" si="1"/>
        <v>0</v>
      </c>
      <c r="R22" s="114"/>
      <c r="S22" s="114"/>
      <c r="T22" s="114"/>
    </row>
    <row r="23" spans="1:20" ht="12">
      <c r="A23" s="114"/>
      <c r="B23" s="54">
        <v>6</v>
      </c>
      <c r="D23" s="70">
        <v>5</v>
      </c>
      <c r="E23" s="114"/>
      <c r="F23" s="54">
        <v>6</v>
      </c>
      <c r="H23" s="70">
        <v>5</v>
      </c>
      <c r="I23" s="114"/>
      <c r="J23" s="54">
        <v>6</v>
      </c>
      <c r="L23" s="70">
        <v>5</v>
      </c>
      <c r="M23" s="114"/>
      <c r="N23" s="114">
        <v>6</v>
      </c>
      <c r="O23" s="40">
        <v>5</v>
      </c>
      <c r="P23" s="9">
        <f t="shared" si="0"/>
        <v>0</v>
      </c>
      <c r="Q23" s="9">
        <f t="shared" si="1"/>
        <v>0</v>
      </c>
      <c r="R23" s="114"/>
      <c r="S23" s="114"/>
      <c r="T23" s="114"/>
    </row>
    <row r="24" spans="1:20" ht="12">
      <c r="A24" s="114"/>
      <c r="B24" s="54">
        <v>7</v>
      </c>
      <c r="D24" s="70">
        <v>5</v>
      </c>
      <c r="E24" s="114"/>
      <c r="F24" s="54">
        <v>7</v>
      </c>
      <c r="H24" s="70">
        <v>6</v>
      </c>
      <c r="I24" s="114"/>
      <c r="J24" s="54">
        <v>7</v>
      </c>
      <c r="L24" s="70">
        <v>6</v>
      </c>
      <c r="M24" s="114"/>
      <c r="N24" s="114">
        <v>7</v>
      </c>
      <c r="O24" s="40">
        <v>6</v>
      </c>
      <c r="P24" s="9">
        <f t="shared" si="0"/>
        <v>1</v>
      </c>
      <c r="Q24" s="9">
        <f t="shared" si="1"/>
        <v>1</v>
      </c>
      <c r="R24" s="114"/>
      <c r="S24" s="114"/>
      <c r="T24" s="114"/>
    </row>
    <row r="25" spans="1:20" ht="12">
      <c r="A25" s="114"/>
      <c r="B25" s="54">
        <v>8</v>
      </c>
      <c r="D25" s="70">
        <v>5</v>
      </c>
      <c r="E25" s="114"/>
      <c r="F25" s="54">
        <v>8</v>
      </c>
      <c r="H25" s="70">
        <v>6</v>
      </c>
      <c r="I25" s="114"/>
      <c r="J25" s="54">
        <v>8</v>
      </c>
      <c r="L25" s="70">
        <v>10</v>
      </c>
      <c r="M25" s="114"/>
      <c r="N25" s="114">
        <v>8</v>
      </c>
      <c r="O25" s="40">
        <v>10</v>
      </c>
      <c r="P25" s="9">
        <f t="shared" si="0"/>
        <v>5</v>
      </c>
      <c r="Q25" s="9">
        <f t="shared" si="1"/>
        <v>25</v>
      </c>
      <c r="R25" s="114"/>
      <c r="S25" s="114"/>
      <c r="T25" s="114"/>
    </row>
    <row r="26" spans="1:20" ht="12">
      <c r="A26" s="114"/>
      <c r="B26" s="54">
        <v>9</v>
      </c>
      <c r="D26" s="70">
        <v>5</v>
      </c>
      <c r="E26" s="114"/>
      <c r="F26" s="54">
        <v>9</v>
      </c>
      <c r="H26" s="70">
        <v>8</v>
      </c>
      <c r="I26" s="114"/>
      <c r="J26" s="54">
        <v>9</v>
      </c>
      <c r="L26" s="70">
        <v>10</v>
      </c>
      <c r="M26" s="114"/>
      <c r="N26" s="114">
        <v>9</v>
      </c>
      <c r="O26" s="40">
        <v>10</v>
      </c>
      <c r="P26" s="9">
        <f t="shared" si="0"/>
        <v>5</v>
      </c>
      <c r="Q26" s="9">
        <f t="shared" si="1"/>
        <v>25</v>
      </c>
      <c r="R26" s="114"/>
      <c r="S26" s="114"/>
      <c r="T26" s="114"/>
    </row>
    <row r="27" spans="1:20" ht="12">
      <c r="A27" s="114"/>
      <c r="B27" s="54">
        <v>10</v>
      </c>
      <c r="D27" s="70">
        <v>5</v>
      </c>
      <c r="E27" s="114"/>
      <c r="F27" s="54">
        <v>10</v>
      </c>
      <c r="H27" s="70">
        <v>10</v>
      </c>
      <c r="I27" s="114"/>
      <c r="J27" s="54">
        <v>10</v>
      </c>
      <c r="L27" s="70">
        <v>10</v>
      </c>
      <c r="M27" s="114"/>
      <c r="N27" s="114">
        <v>10</v>
      </c>
      <c r="O27" s="40">
        <v>10</v>
      </c>
      <c r="P27" s="9">
        <f t="shared" si="0"/>
        <v>5</v>
      </c>
      <c r="Q27" s="9">
        <f t="shared" si="1"/>
        <v>25</v>
      </c>
      <c r="R27" s="114"/>
      <c r="S27" s="114"/>
      <c r="T27" s="114"/>
    </row>
    <row r="28" spans="1:20" ht="12">
      <c r="A28" s="114"/>
      <c r="B28" s="54"/>
      <c r="D28" s="71"/>
      <c r="E28" s="114"/>
      <c r="F28" s="54"/>
      <c r="H28" s="71"/>
      <c r="I28" s="114"/>
      <c r="J28" s="54"/>
      <c r="L28" s="71"/>
      <c r="M28" s="114"/>
      <c r="N28" s="114"/>
      <c r="O28" s="114"/>
      <c r="P28" s="114"/>
      <c r="Q28" s="114"/>
      <c r="R28" s="114"/>
      <c r="S28" s="114"/>
      <c r="T28" s="114"/>
    </row>
    <row r="29" spans="1:20" ht="12">
      <c r="A29" s="114"/>
      <c r="B29" s="55" t="s">
        <v>39</v>
      </c>
      <c r="C29" s="51"/>
      <c r="D29" s="72">
        <f>AVERAGE(D18:D27)</f>
        <v>5</v>
      </c>
      <c r="E29" s="114"/>
      <c r="F29" s="55" t="s">
        <v>39</v>
      </c>
      <c r="G29" s="51"/>
      <c r="H29" s="72">
        <f>AVERAGE(H18:H27)</f>
        <v>5</v>
      </c>
      <c r="I29" s="114"/>
      <c r="J29" s="55" t="s">
        <v>39</v>
      </c>
      <c r="K29" s="51"/>
      <c r="L29" s="72">
        <f>AVERAGE(L18:L27)</f>
        <v>5</v>
      </c>
      <c r="M29" s="114"/>
      <c r="N29" s="114"/>
      <c r="O29" s="74" t="s">
        <v>39</v>
      </c>
      <c r="P29" s="114"/>
      <c r="Q29" s="114"/>
      <c r="R29" s="114"/>
      <c r="S29" s="114"/>
      <c r="T29" s="114"/>
    </row>
    <row r="30" spans="1:20" ht="12.75" thickBot="1">
      <c r="A30" s="114"/>
      <c r="B30" s="56" t="s">
        <v>44</v>
      </c>
      <c r="C30" s="21"/>
      <c r="D30" s="73">
        <f>STDEV(D18:D27)</f>
        <v>0</v>
      </c>
      <c r="E30" s="114"/>
      <c r="F30" s="56" t="s">
        <v>44</v>
      </c>
      <c r="G30" s="21"/>
      <c r="H30" s="73">
        <f>STDEV(H18:H27)</f>
        <v>2.8284271247461903</v>
      </c>
      <c r="I30" s="114"/>
      <c r="J30" s="56" t="s">
        <v>44</v>
      </c>
      <c r="K30" s="21"/>
      <c r="L30" s="73">
        <f>STDEV(L18:L27)</f>
        <v>4.109609335312651</v>
      </c>
      <c r="M30" s="114"/>
      <c r="N30" s="114"/>
      <c r="O30" s="75">
        <f>AVERAGE(O18:O27)</f>
        <v>5</v>
      </c>
      <c r="P30" s="114"/>
      <c r="Q30" s="114"/>
      <c r="R30" s="114"/>
      <c r="S30" s="114"/>
      <c r="T30" s="114"/>
    </row>
    <row r="31" spans="1:20" ht="16.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24" t="s">
        <v>61</v>
      </c>
      <c r="Q31" s="9">
        <f>SUM(Q18:Q27)</f>
        <v>152</v>
      </c>
      <c r="R31" s="114"/>
      <c r="S31" s="114"/>
      <c r="T31" s="114"/>
    </row>
    <row r="32" spans="1:20" ht="15.7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25"/>
      <c r="K32" s="125"/>
      <c r="L32" s="115"/>
      <c r="M32" s="125"/>
      <c r="N32" s="114"/>
      <c r="O32" s="114"/>
      <c r="P32" s="114"/>
      <c r="Q32" s="114"/>
      <c r="R32" s="114"/>
      <c r="S32" s="114"/>
      <c r="T32" s="114"/>
    </row>
    <row r="33" spans="1:20" ht="13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25"/>
      <c r="K33" s="125"/>
      <c r="L33" s="116"/>
      <c r="M33" s="125"/>
      <c r="N33" s="114"/>
      <c r="O33" s="114"/>
      <c r="P33" s="124" t="s">
        <v>60</v>
      </c>
      <c r="Q33" s="9">
        <v>9</v>
      </c>
      <c r="R33" s="114"/>
      <c r="S33" s="114"/>
      <c r="T33" s="114"/>
    </row>
    <row r="34" spans="1:20" ht="1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</row>
    <row r="35" spans="1:20" ht="1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24" t="s">
        <v>62</v>
      </c>
      <c r="Q35" s="9">
        <f>Q31/Q33</f>
        <v>16.88888888888889</v>
      </c>
      <c r="R35" s="114" t="s">
        <v>64</v>
      </c>
      <c r="S35" s="114"/>
      <c r="T35" s="114"/>
    </row>
    <row r="36" spans="1:20" ht="12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ht="1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24" t="s">
        <v>63</v>
      </c>
      <c r="Q37" s="9">
        <f>SQRT(Q35)</f>
        <v>4.109609335312651</v>
      </c>
      <c r="R37" s="114"/>
      <c r="S37" s="114"/>
      <c r="T37" s="114"/>
    </row>
    <row r="38" spans="1:26" ht="12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14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13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15.7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4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1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14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14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12.75">
      <c r="A46" s="114"/>
      <c r="B46" s="114"/>
      <c r="C46" s="114"/>
      <c r="D46" s="122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63" ht="12.75">
      <c r="G63" s="41" t="s">
        <v>18</v>
      </c>
    </row>
    <row r="64" ht="12.75">
      <c r="G64" s="41" t="s">
        <v>19</v>
      </c>
    </row>
    <row r="65" ht="12.75">
      <c r="G65" s="41" t="s">
        <v>20</v>
      </c>
    </row>
    <row r="66" ht="12.75">
      <c r="H66" s="41" t="s">
        <v>21</v>
      </c>
    </row>
    <row r="67" ht="12.75">
      <c r="H67" s="41" t="s">
        <v>22</v>
      </c>
    </row>
    <row r="68" ht="12.75">
      <c r="H68" s="41" t="s">
        <v>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36" sqref="P36"/>
    </sheetView>
  </sheetViews>
  <sheetFormatPr defaultColWidth="9.140625" defaultRowHeight="12.75"/>
  <cols>
    <col min="1" max="1" width="3.57421875" style="57" customWidth="1"/>
    <col min="2" max="2" width="8.8515625" style="57" customWidth="1"/>
    <col min="3" max="3" width="8.00390625" style="57" customWidth="1"/>
    <col min="4" max="4" width="8.7109375" style="57" customWidth="1"/>
    <col min="5" max="5" width="9.140625" style="57" customWidth="1"/>
    <col min="6" max="6" width="8.8515625" style="57" customWidth="1"/>
    <col min="7" max="11" width="9.140625" style="57" customWidth="1"/>
    <col min="12" max="12" width="13.57421875" style="57" customWidth="1"/>
    <col min="13" max="16384" width="9.140625" style="57" customWidth="1"/>
  </cols>
  <sheetData>
    <row r="1" ht="16.5" thickBot="1"/>
    <row r="2" spans="3:12" ht="16.5" thickBot="1">
      <c r="C2" s="126" t="s">
        <v>117</v>
      </c>
      <c r="D2" s="127"/>
      <c r="E2" s="127"/>
      <c r="F2" s="127"/>
      <c r="G2" s="127"/>
      <c r="H2" s="127"/>
      <c r="I2" s="127"/>
      <c r="J2" s="127"/>
      <c r="K2" s="127"/>
      <c r="L2" s="128"/>
    </row>
    <row r="5" ht="15.75"/>
    <row r="6" ht="16.5" thickBot="1">
      <c r="B6" s="57" t="s">
        <v>48</v>
      </c>
    </row>
    <row r="7" spans="2:7" ht="16.5" thickBot="1">
      <c r="B7" s="69" t="s">
        <v>40</v>
      </c>
      <c r="C7" s="65" t="s">
        <v>0</v>
      </c>
      <c r="D7" s="66" t="s">
        <v>1</v>
      </c>
      <c r="G7" s="67" t="s">
        <v>16</v>
      </c>
    </row>
    <row r="8" spans="1:7" ht="16.5" thickBot="1">
      <c r="A8" s="58"/>
      <c r="B8" s="64">
        <v>6</v>
      </c>
      <c r="C8" s="60">
        <v>3</v>
      </c>
      <c r="D8" s="61">
        <v>2</v>
      </c>
      <c r="G8" s="68">
        <f>(B8-C8)/D8</f>
        <v>1.5</v>
      </c>
    </row>
    <row r="9" spans="1:3" ht="15.75">
      <c r="A9" s="58"/>
      <c r="B9" s="58"/>
      <c r="C9" s="59"/>
    </row>
    <row r="10" ht="15.75">
      <c r="A10" s="58"/>
    </row>
    <row r="11" ht="15.75">
      <c r="A11" s="58"/>
    </row>
    <row r="12" ht="15.75">
      <c r="A12" s="58"/>
    </row>
    <row r="13" ht="15.75">
      <c r="A13" s="58"/>
    </row>
    <row r="14" spans="1:8" ht="15.75">
      <c r="A14" s="58"/>
      <c r="H14" s="58"/>
    </row>
    <row r="15" ht="15.75"/>
    <row r="16" ht="15.75"/>
    <row r="17" ht="15.75"/>
    <row r="18" ht="15.75"/>
    <row r="19" spans="1:3" ht="15.75">
      <c r="A19" s="58"/>
      <c r="B19" s="58"/>
      <c r="C19" s="59"/>
    </row>
    <row r="20" spans="1:3" ht="15.75">
      <c r="A20" s="58"/>
      <c r="B20" s="58"/>
      <c r="C20" s="59"/>
    </row>
    <row r="21" spans="1:3" ht="15.75">
      <c r="A21" s="58"/>
      <c r="B21" s="58"/>
      <c r="C21" s="59"/>
    </row>
    <row r="22" spans="1:3" ht="15.75">
      <c r="A22" s="58"/>
      <c r="B22" s="58"/>
      <c r="C22" s="59"/>
    </row>
    <row r="23" spans="1:13" ht="16.5" thickBot="1">
      <c r="A23" s="58"/>
      <c r="B23" s="57" t="s">
        <v>50</v>
      </c>
      <c r="H23" s="58"/>
      <c r="J23" s="58"/>
      <c r="K23" s="62"/>
      <c r="L23" s="58"/>
      <c r="M23" s="58"/>
    </row>
    <row r="24" spans="1:13" ht="16.5" thickBot="1">
      <c r="A24" s="58"/>
      <c r="B24" s="69" t="s">
        <v>16</v>
      </c>
      <c r="C24" s="65" t="s">
        <v>0</v>
      </c>
      <c r="D24" s="66" t="s">
        <v>1</v>
      </c>
      <c r="E24" s="57" t="s">
        <v>49</v>
      </c>
      <c r="G24" s="66" t="s">
        <v>40</v>
      </c>
      <c r="J24" s="58"/>
      <c r="K24" s="63"/>
      <c r="L24" s="58"/>
      <c r="M24" s="58"/>
    </row>
    <row r="25" spans="1:7" ht="16.5" thickBot="1">
      <c r="A25" s="58"/>
      <c r="B25" s="64">
        <v>1.5</v>
      </c>
      <c r="C25" s="60">
        <v>3</v>
      </c>
      <c r="D25" s="61">
        <v>2</v>
      </c>
      <c r="E25" s="42"/>
      <c r="G25" s="68">
        <f>C25+B25*D25</f>
        <v>6</v>
      </c>
    </row>
    <row r="26" spans="1:3" ht="15.75">
      <c r="A26" s="58"/>
      <c r="B26" s="58"/>
      <c r="C26" s="59"/>
    </row>
    <row r="27" spans="1:13" ht="15.75">
      <c r="A27" s="58"/>
      <c r="B27" s="58"/>
      <c r="C27" s="59"/>
      <c r="M27" s="58"/>
    </row>
    <row r="28" spans="1:13" ht="15.75">
      <c r="A28" s="58"/>
      <c r="B28" s="58"/>
      <c r="C28" s="59"/>
      <c r="M28" s="58"/>
    </row>
    <row r="29" spans="1:13" ht="15.75">
      <c r="A29" s="58"/>
      <c r="B29" s="58"/>
      <c r="C29" s="59"/>
      <c r="M29" s="58"/>
    </row>
    <row r="30" spans="1:13" ht="14.25" customHeight="1">
      <c r="A30" s="58"/>
      <c r="B30" s="58"/>
      <c r="C30" s="59"/>
      <c r="M30" s="58"/>
    </row>
    <row r="31" spans="1:13" ht="13.5" customHeight="1">
      <c r="A31" s="58"/>
      <c r="B31" s="58"/>
      <c r="C31" s="59"/>
      <c r="M31" s="58"/>
    </row>
    <row r="32" spans="1:13" ht="15.75" customHeight="1">
      <c r="A32" s="58"/>
      <c r="B32" s="58"/>
      <c r="C32" s="59"/>
      <c r="M32" s="58"/>
    </row>
    <row r="33" spans="1:13" ht="14.25" customHeight="1">
      <c r="A33" s="58"/>
      <c r="B33" s="58"/>
      <c r="C33" s="59"/>
      <c r="M33" s="58"/>
    </row>
    <row r="34" spans="1:13" ht="15" customHeight="1">
      <c r="A34" s="58"/>
      <c r="B34" s="58"/>
      <c r="C34" s="59"/>
      <c r="M34" s="58"/>
    </row>
    <row r="35" spans="1:13" ht="14.25" customHeight="1">
      <c r="A35" s="58"/>
      <c r="B35" s="58"/>
      <c r="C35" s="59"/>
      <c r="M35" s="58"/>
    </row>
    <row r="36" spans="1:3" ht="14.25" customHeight="1">
      <c r="A36" s="58"/>
      <c r="B36" s="58"/>
      <c r="C36" s="59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1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" width="3.57421875" style="5" customWidth="1"/>
    <col min="2" max="2" width="7.140625" style="5" customWidth="1"/>
    <col min="3" max="3" width="4.421875" style="42" customWidth="1"/>
    <col min="4" max="4" width="9.57421875" style="5" customWidth="1"/>
    <col min="5" max="5" width="6.28125" style="10" customWidth="1"/>
    <col min="6" max="6" width="2.00390625" style="6" customWidth="1"/>
    <col min="7" max="7" width="9.140625" style="5" customWidth="1"/>
    <col min="8" max="8" width="8.8515625" style="5" customWidth="1"/>
    <col min="9" max="9" width="3.28125" style="5" customWidth="1"/>
    <col min="10" max="13" width="9.140625" style="5" customWidth="1"/>
    <col min="14" max="14" width="13.57421875" style="5" customWidth="1"/>
    <col min="15" max="18" width="9.140625" style="5" customWidth="1"/>
    <col min="19" max="20" width="9.140625" style="6" customWidth="1"/>
    <col min="21" max="21" width="9.140625" style="39" customWidth="1"/>
    <col min="22" max="16384" width="9.140625" style="5" customWidth="1"/>
  </cols>
  <sheetData>
    <row r="1" spans="1:60" ht="12.75">
      <c r="A1" s="6"/>
      <c r="B1" s="6"/>
      <c r="C1" s="105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</row>
    <row r="2" spans="1:60" ht="15.75">
      <c r="A2" s="6"/>
      <c r="B2" s="6"/>
      <c r="C2" s="4" t="s">
        <v>118</v>
      </c>
      <c r="D2" s="6"/>
      <c r="E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</row>
    <row r="3" spans="1:60" ht="12.75">
      <c r="A3" s="6"/>
      <c r="B3" s="6"/>
      <c r="C3" s="105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</row>
    <row r="4" spans="3:60" s="6" customFormat="1" ht="12.75">
      <c r="C4" s="105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</row>
    <row r="5" spans="1:60" ht="13.5" thickBot="1">
      <c r="A5" s="6"/>
      <c r="B5" s="6" t="s">
        <v>4</v>
      </c>
      <c r="C5" s="39" t="s">
        <v>3</v>
      </c>
      <c r="D5" s="83" t="s">
        <v>9</v>
      </c>
      <c r="E5" s="133" t="s">
        <v>10</v>
      </c>
      <c r="G5" s="81" t="s">
        <v>7</v>
      </c>
      <c r="H5" s="82" t="s">
        <v>8</v>
      </c>
      <c r="I5" s="6"/>
      <c r="J5" s="27" t="s">
        <v>5</v>
      </c>
      <c r="K5" s="27"/>
      <c r="L5" s="6"/>
      <c r="M5" s="6"/>
      <c r="N5" s="6"/>
      <c r="O5" s="6"/>
      <c r="P5" s="6"/>
      <c r="Q5" s="6"/>
      <c r="R5" s="6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</row>
    <row r="6" spans="1:60" ht="12.75">
      <c r="A6" s="6"/>
      <c r="B6" s="8" t="s">
        <v>2</v>
      </c>
      <c r="C6" s="40" t="s">
        <v>29</v>
      </c>
      <c r="D6" s="19" t="s">
        <v>16</v>
      </c>
      <c r="E6" s="134" t="s">
        <v>17</v>
      </c>
      <c r="G6" s="24" t="s">
        <v>0</v>
      </c>
      <c r="H6" s="25" t="s">
        <v>1</v>
      </c>
      <c r="I6" s="114"/>
      <c r="J6" s="101" t="s">
        <v>3</v>
      </c>
      <c r="K6" s="101" t="s">
        <v>28</v>
      </c>
      <c r="L6" s="39"/>
      <c r="M6" s="6"/>
      <c r="N6" s="6"/>
      <c r="O6" s="6"/>
      <c r="P6" s="6"/>
      <c r="Q6" s="6"/>
      <c r="R6" s="6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</row>
    <row r="7" spans="1:60" ht="13.5" thickBot="1">
      <c r="A7" s="6">
        <v>1</v>
      </c>
      <c r="B7" s="8"/>
      <c r="C7" s="40">
        <v>80</v>
      </c>
      <c r="D7" s="132">
        <f>(C7-G7)/H7</f>
        <v>1.3440244638804835</v>
      </c>
      <c r="E7" s="135" t="str">
        <f>IF(D7&gt;1.75,"9",IF(D7&gt;1.25,"8",IF(D7&gt;0.75,"7",IF(D7&gt;0.25,"6",IF(D7&gt;-0.25,"5",IF(D7&gt;-0.75,"4",IF(D7&gt;-0.125,"3",IF(D7&gt;-1.75,"2","1"))))))))</f>
        <v>8</v>
      </c>
      <c r="G7" s="22">
        <f>AVERAGE(C7:C36)</f>
        <v>50.9</v>
      </c>
      <c r="H7" s="23">
        <f>STDEV(C7:C36)</f>
        <v>21.651391609332865</v>
      </c>
      <c r="I7" s="114"/>
      <c r="J7" s="137" t="s">
        <v>6</v>
      </c>
      <c r="K7" s="137" t="s">
        <v>30</v>
      </c>
      <c r="L7" s="17"/>
      <c r="M7" s="17"/>
      <c r="N7" s="17"/>
      <c r="O7" s="17"/>
      <c r="P7" s="17"/>
      <c r="Q7" s="17"/>
      <c r="R7" s="17"/>
      <c r="S7" s="17"/>
      <c r="T7" s="1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</row>
    <row r="8" spans="1:60" ht="12.75">
      <c r="A8" s="6">
        <v>2</v>
      </c>
      <c r="B8" s="8"/>
      <c r="C8" s="40">
        <v>79</v>
      </c>
      <c r="D8" s="132">
        <f>(C8-G7)/H7</f>
        <v>1.297838056186996</v>
      </c>
      <c r="E8" s="135" t="str">
        <f aca="true" t="shared" si="0" ref="E8:E36">IF(D8&gt;1.75,"9",IF(D8&gt;1.25,"8",IF(D8&gt;0.75,"7",IF(D8&gt;0.25,"6",IF(D8&gt;-0.25,"5",IF(D8&gt;-0.75,"4",IF(D8&gt;-0.125,"3",IF(D8&gt;-1.75,"2","1"))))))))</f>
        <v>8</v>
      </c>
      <c r="G8" s="6"/>
      <c r="H8" s="6"/>
      <c r="I8" s="114"/>
      <c r="J8" s="27"/>
      <c r="K8" s="27"/>
      <c r="L8" s="6"/>
      <c r="M8" s="6"/>
      <c r="N8" s="17"/>
      <c r="O8" s="6"/>
      <c r="P8" s="6"/>
      <c r="Q8" s="6"/>
      <c r="R8" s="6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</row>
    <row r="9" spans="1:60" ht="12.75">
      <c r="A9" s="6">
        <v>3</v>
      </c>
      <c r="B9" s="8"/>
      <c r="C9" s="40">
        <v>75</v>
      </c>
      <c r="D9" s="132">
        <f>(C9-G7)/H7</f>
        <v>1.1130924254130463</v>
      </c>
      <c r="E9" s="135" t="str">
        <f t="shared" si="0"/>
        <v>7</v>
      </c>
      <c r="G9" s="6"/>
      <c r="H9" s="6"/>
      <c r="I9" s="6"/>
      <c r="J9" s="27"/>
      <c r="K9" s="27"/>
      <c r="L9" s="6"/>
      <c r="M9" s="6"/>
      <c r="N9" s="17"/>
      <c r="O9" s="6"/>
      <c r="P9" s="6"/>
      <c r="Q9" s="6"/>
      <c r="R9" s="6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</row>
    <row r="10" spans="1:60" ht="12.75">
      <c r="A10" s="6">
        <v>4</v>
      </c>
      <c r="B10" s="8"/>
      <c r="C10" s="40">
        <v>75</v>
      </c>
      <c r="D10" s="132">
        <f>(C10-G7)/H7</f>
        <v>1.1130924254130463</v>
      </c>
      <c r="E10" s="135" t="str">
        <f t="shared" si="0"/>
        <v>7</v>
      </c>
      <c r="G10" s="6"/>
      <c r="H10" s="6"/>
      <c r="I10" s="6"/>
      <c r="J10" s="129" t="s">
        <v>7</v>
      </c>
      <c r="K10" s="129" t="s">
        <v>12</v>
      </c>
      <c r="L10" s="18"/>
      <c r="M10" s="18"/>
      <c r="N10" s="18"/>
      <c r="O10" s="18"/>
      <c r="P10" s="18"/>
      <c r="Q10" s="18"/>
      <c r="R10" s="18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</row>
    <row r="11" spans="1:60" ht="12.75">
      <c r="A11" s="6">
        <v>5</v>
      </c>
      <c r="B11" s="8"/>
      <c r="C11" s="40">
        <v>75</v>
      </c>
      <c r="D11" s="132">
        <f>(C11-G7)/H7</f>
        <v>1.1130924254130463</v>
      </c>
      <c r="E11" s="135" t="str">
        <f t="shared" si="0"/>
        <v>7</v>
      </c>
      <c r="G11" s="6"/>
      <c r="H11" s="6"/>
      <c r="I11" s="6"/>
      <c r="J11" s="130" t="s">
        <v>8</v>
      </c>
      <c r="K11" s="130" t="s">
        <v>11</v>
      </c>
      <c r="L11" s="11"/>
      <c r="M11" s="11"/>
      <c r="N11" s="11"/>
      <c r="O11" s="11"/>
      <c r="P11" s="11"/>
      <c r="Q11" s="11"/>
      <c r="R11" s="11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</row>
    <row r="12" spans="1:60" ht="12.75">
      <c r="A12" s="6">
        <v>6</v>
      </c>
      <c r="B12" s="8"/>
      <c r="C12" s="40">
        <v>68</v>
      </c>
      <c r="D12" s="132">
        <f>(C12-G7)/H7</f>
        <v>0.7897875715586347</v>
      </c>
      <c r="E12" s="135" t="str">
        <f t="shared" si="0"/>
        <v>7</v>
      </c>
      <c r="G12" s="6"/>
      <c r="H12" s="6"/>
      <c r="I12" s="6"/>
      <c r="J12" s="131" t="s">
        <v>9</v>
      </c>
      <c r="K12" s="131" t="s">
        <v>31</v>
      </c>
      <c r="L12" s="7"/>
      <c r="M12" s="7"/>
      <c r="N12" s="7"/>
      <c r="O12" s="7"/>
      <c r="P12" s="7"/>
      <c r="Q12" s="7"/>
      <c r="R12" s="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</row>
    <row r="13" spans="1:60" ht="12.75">
      <c r="A13" s="6">
        <v>7</v>
      </c>
      <c r="B13" s="8"/>
      <c r="C13" s="40">
        <v>66</v>
      </c>
      <c r="D13" s="132">
        <f>(C13-G7)/H7</f>
        <v>0.6974147561716598</v>
      </c>
      <c r="E13" s="135" t="str">
        <f t="shared" si="0"/>
        <v>6</v>
      </c>
      <c r="G13" s="6"/>
      <c r="H13" s="6"/>
      <c r="I13" s="6"/>
      <c r="J13" s="136" t="s">
        <v>10</v>
      </c>
      <c r="K13" s="136" t="s">
        <v>32</v>
      </c>
      <c r="L13" s="20"/>
      <c r="M13" s="20"/>
      <c r="N13" s="20"/>
      <c r="O13" s="20"/>
      <c r="P13" s="20"/>
      <c r="Q13" s="20"/>
      <c r="R13" s="20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</row>
    <row r="14" spans="1:60" ht="12">
      <c r="A14" s="6">
        <v>8</v>
      </c>
      <c r="B14" s="8"/>
      <c r="C14" s="40">
        <f>C13-1</f>
        <v>65</v>
      </c>
      <c r="D14" s="132">
        <f>(C14-G7)/H7</f>
        <v>0.6512283484781725</v>
      </c>
      <c r="E14" s="135" t="str">
        <f t="shared" si="0"/>
        <v>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</row>
    <row r="15" spans="1:60" ht="12">
      <c r="A15" s="6">
        <v>9</v>
      </c>
      <c r="B15" s="8"/>
      <c r="C15" s="40">
        <f>C14-1</f>
        <v>64</v>
      </c>
      <c r="D15" s="132">
        <f>(C15-G7)/H7</f>
        <v>0.605041940784685</v>
      </c>
      <c r="E15" s="135" t="str">
        <f t="shared" si="0"/>
        <v>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</row>
    <row r="16" spans="1:60" ht="12">
      <c r="A16" s="6">
        <v>10</v>
      </c>
      <c r="B16" s="8"/>
      <c r="C16" s="40">
        <v>60</v>
      </c>
      <c r="D16" s="132">
        <f>(C16-G7)/H7</f>
        <v>0.4202963100107354</v>
      </c>
      <c r="E16" s="135" t="str">
        <f t="shared" si="0"/>
        <v>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</row>
    <row r="17" spans="1:60" ht="12">
      <c r="A17" s="6">
        <v>11</v>
      </c>
      <c r="B17" s="8"/>
      <c r="C17" s="40">
        <f>C16-1</f>
        <v>59</v>
      </c>
      <c r="D17" s="132">
        <f>(C17-G7)/H7</f>
        <v>0.374109902317248</v>
      </c>
      <c r="E17" s="135" t="str">
        <f t="shared" si="0"/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</row>
    <row r="18" spans="1:60" ht="12">
      <c r="A18" s="6">
        <v>12</v>
      </c>
      <c r="B18" s="8"/>
      <c r="C18" s="40">
        <f>C17-1</f>
        <v>58</v>
      </c>
      <c r="D18" s="132">
        <f>(C18-G7)/H7</f>
        <v>0.32792349462376064</v>
      </c>
      <c r="E18" s="135" t="str">
        <f t="shared" si="0"/>
        <v>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</row>
    <row r="19" spans="1:60" ht="12">
      <c r="A19" s="6">
        <v>13</v>
      </c>
      <c r="B19" s="8"/>
      <c r="C19" s="40">
        <f>C18-1</f>
        <v>57</v>
      </c>
      <c r="D19" s="132">
        <f>(C19-G7)/H7</f>
        <v>0.2817370869302732</v>
      </c>
      <c r="E19" s="135" t="str">
        <f t="shared" si="0"/>
        <v>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</row>
    <row r="20" spans="1:60" ht="12">
      <c r="A20" s="6">
        <v>14</v>
      </c>
      <c r="B20" s="8"/>
      <c r="C20" s="40">
        <f>C19-1</f>
        <v>56</v>
      </c>
      <c r="D20" s="132">
        <f>(C20-G7)/H7</f>
        <v>0.2355506792367858</v>
      </c>
      <c r="E20" s="135" t="str">
        <f t="shared" si="0"/>
        <v>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</row>
    <row r="21" spans="1:60" ht="12">
      <c r="A21" s="6">
        <v>15</v>
      </c>
      <c r="B21" s="8"/>
      <c r="C21" s="40">
        <f>C20-1</f>
        <v>55</v>
      </c>
      <c r="D21" s="132">
        <f>(C21-G7)/H7</f>
        <v>0.1893642715432984</v>
      </c>
      <c r="E21" s="135" t="str">
        <f t="shared" si="0"/>
        <v>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</row>
    <row r="22" spans="1:60" ht="12">
      <c r="A22" s="6">
        <v>16</v>
      </c>
      <c r="B22" s="8"/>
      <c r="C22" s="40">
        <v>55</v>
      </c>
      <c r="D22" s="132">
        <f>(C22-G7)/H7</f>
        <v>0.1893642715432984</v>
      </c>
      <c r="E22" s="135" t="str">
        <f t="shared" si="0"/>
        <v>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</row>
    <row r="23" spans="1:60" ht="13.5" customHeight="1">
      <c r="A23" s="6">
        <v>17</v>
      </c>
      <c r="B23" s="8"/>
      <c r="C23" s="40">
        <f aca="true" t="shared" si="1" ref="C23:C28">C22-1</f>
        <v>54</v>
      </c>
      <c r="D23" s="132">
        <f>(C23-G7)/H7</f>
        <v>0.14317786384981102</v>
      </c>
      <c r="E23" s="135" t="str">
        <f t="shared" si="0"/>
        <v>5</v>
      </c>
      <c r="G23" s="6"/>
      <c r="H23" s="6"/>
      <c r="I23" s="6"/>
      <c r="J23" s="6"/>
      <c r="K23" s="125"/>
      <c r="L23" s="125"/>
      <c r="M23" s="115"/>
      <c r="N23" s="125"/>
      <c r="O23" s="125"/>
      <c r="P23" s="6"/>
      <c r="Q23" s="6"/>
      <c r="R23" s="6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</row>
    <row r="24" spans="1:60" ht="13.5" customHeight="1">
      <c r="A24" s="6">
        <v>18</v>
      </c>
      <c r="B24" s="8"/>
      <c r="C24" s="40">
        <f t="shared" si="1"/>
        <v>53</v>
      </c>
      <c r="D24" s="132">
        <f>(C24-G7)/H7</f>
        <v>0.09699145615632361</v>
      </c>
      <c r="E24" s="135" t="str">
        <f t="shared" si="0"/>
        <v>5</v>
      </c>
      <c r="G24" s="6"/>
      <c r="H24" s="6"/>
      <c r="I24" s="6"/>
      <c r="J24" s="6"/>
      <c r="K24" s="125"/>
      <c r="L24" s="125"/>
      <c r="M24" s="116"/>
      <c r="N24" s="125"/>
      <c r="O24" s="125"/>
      <c r="P24" s="6"/>
      <c r="Q24" s="6"/>
      <c r="R24" s="6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</row>
    <row r="25" spans="1:60" ht="12">
      <c r="A25" s="6">
        <v>19</v>
      </c>
      <c r="B25" s="8"/>
      <c r="C25" s="40">
        <f t="shared" si="1"/>
        <v>52</v>
      </c>
      <c r="D25" s="132">
        <f>(C25-G7)/H7</f>
        <v>0.050805048462836205</v>
      </c>
      <c r="E25" s="135" t="str">
        <f t="shared" si="0"/>
        <v>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</row>
    <row r="26" spans="1:60" ht="12">
      <c r="A26" s="6">
        <v>20</v>
      </c>
      <c r="B26" s="8"/>
      <c r="C26" s="40">
        <f t="shared" si="1"/>
        <v>51</v>
      </c>
      <c r="D26" s="132">
        <f>(C26-G7)/H7</f>
        <v>0.004618640769348805</v>
      </c>
      <c r="E26" s="135" t="str">
        <f t="shared" si="0"/>
        <v>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</row>
    <row r="27" spans="1:60" ht="12">
      <c r="A27" s="6">
        <v>21</v>
      </c>
      <c r="B27" s="8"/>
      <c r="C27" s="40">
        <f t="shared" si="1"/>
        <v>50</v>
      </c>
      <c r="D27" s="132">
        <f>(C27-G7)/H7</f>
        <v>-0.0415677669241386</v>
      </c>
      <c r="E27" s="135" t="str">
        <f t="shared" si="0"/>
        <v>5</v>
      </c>
      <c r="G27" s="6"/>
      <c r="H27" s="6"/>
      <c r="I27" s="6"/>
      <c r="J27" s="6"/>
      <c r="K27" s="6"/>
      <c r="L27" s="6"/>
      <c r="M27" s="6"/>
      <c r="N27" s="6"/>
      <c r="O27" s="114"/>
      <c r="P27" s="6"/>
      <c r="Q27" s="6"/>
      <c r="R27" s="6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</row>
    <row r="28" spans="1:60" ht="12">
      <c r="A28" s="6">
        <v>22</v>
      </c>
      <c r="B28" s="8"/>
      <c r="C28" s="40">
        <f t="shared" si="1"/>
        <v>49</v>
      </c>
      <c r="D28" s="132">
        <f>(C28-G7)/H7</f>
        <v>-0.087754174617626</v>
      </c>
      <c r="E28" s="135" t="str">
        <f t="shared" si="0"/>
        <v>5</v>
      </c>
      <c r="G28" s="6"/>
      <c r="H28" s="6"/>
      <c r="I28" s="6"/>
      <c r="J28" s="6"/>
      <c r="K28" s="6"/>
      <c r="L28" s="6"/>
      <c r="M28" s="6"/>
      <c r="N28" s="6"/>
      <c r="O28" s="114"/>
      <c r="P28" s="6"/>
      <c r="Q28" s="6"/>
      <c r="R28" s="6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</row>
    <row r="29" spans="1:60" ht="12">
      <c r="A29" s="6">
        <v>23</v>
      </c>
      <c r="B29" s="8"/>
      <c r="C29" s="40">
        <v>45</v>
      </c>
      <c r="D29" s="132">
        <f>(C29-G7)/H7</f>
        <v>-0.2724998053915756</v>
      </c>
      <c r="E29" s="135" t="str">
        <f t="shared" si="0"/>
        <v>4</v>
      </c>
      <c r="G29" s="6"/>
      <c r="H29" s="6"/>
      <c r="I29" s="6"/>
      <c r="J29" s="6"/>
      <c r="K29" s="6"/>
      <c r="L29" s="6"/>
      <c r="M29" s="6"/>
      <c r="N29" s="6"/>
      <c r="O29" s="114"/>
      <c r="P29" s="6"/>
      <c r="Q29" s="6"/>
      <c r="R29" s="6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</row>
    <row r="30" spans="1:60" ht="12">
      <c r="A30" s="6">
        <v>24</v>
      </c>
      <c r="B30" s="8"/>
      <c r="C30" s="40">
        <v>45</v>
      </c>
      <c r="D30" s="132">
        <f>(C30-G7)/H7</f>
        <v>-0.2724998053915756</v>
      </c>
      <c r="E30" s="135" t="str">
        <f t="shared" si="0"/>
        <v>4</v>
      </c>
      <c r="G30" s="6"/>
      <c r="H30" s="6"/>
      <c r="I30" s="6"/>
      <c r="J30" s="6"/>
      <c r="K30" s="6"/>
      <c r="L30" s="6"/>
      <c r="M30" s="6"/>
      <c r="N30" s="6"/>
      <c r="O30" s="114"/>
      <c r="P30" s="6"/>
      <c r="Q30" s="6"/>
      <c r="R30" s="6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</row>
    <row r="31" spans="1:60" ht="12">
      <c r="A31" s="6">
        <v>25</v>
      </c>
      <c r="B31" s="8"/>
      <c r="C31" s="40">
        <v>21</v>
      </c>
      <c r="D31" s="132">
        <f>(C31-G7)/H7</f>
        <v>-1.3809735900352733</v>
      </c>
      <c r="E31" s="135" t="str">
        <f t="shared" si="0"/>
        <v>2</v>
      </c>
      <c r="G31" s="6"/>
      <c r="H31" s="6"/>
      <c r="I31" s="6"/>
      <c r="J31" s="6"/>
      <c r="K31" s="6"/>
      <c r="L31" s="6"/>
      <c r="M31" s="6"/>
      <c r="N31" s="6"/>
      <c r="O31" s="114"/>
      <c r="P31" s="6"/>
      <c r="Q31" s="6"/>
      <c r="R31" s="6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</row>
    <row r="32" spans="1:60" ht="12">
      <c r="A32" s="6">
        <v>26</v>
      </c>
      <c r="B32" s="8"/>
      <c r="C32" s="40">
        <v>20</v>
      </c>
      <c r="D32" s="132">
        <f>(C32-G7)/H7</f>
        <v>-1.4271599977287606</v>
      </c>
      <c r="E32" s="135" t="str">
        <f t="shared" si="0"/>
        <v>2</v>
      </c>
      <c r="G32" s="6"/>
      <c r="H32" s="6"/>
      <c r="I32" s="6"/>
      <c r="J32" s="6"/>
      <c r="K32" s="6"/>
      <c r="L32" s="6"/>
      <c r="M32" s="6"/>
      <c r="N32" s="6"/>
      <c r="O32" s="114"/>
      <c r="P32" s="6"/>
      <c r="Q32" s="6"/>
      <c r="R32" s="6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</row>
    <row r="33" spans="1:60" ht="12">
      <c r="A33" s="6">
        <v>27</v>
      </c>
      <c r="B33" s="8"/>
      <c r="C33" s="40">
        <v>20</v>
      </c>
      <c r="D33" s="132">
        <f>(C33-G7)/H7</f>
        <v>-1.4271599977287606</v>
      </c>
      <c r="E33" s="135" t="str">
        <f t="shared" si="0"/>
        <v>2</v>
      </c>
      <c r="G33" s="6"/>
      <c r="H33" s="6"/>
      <c r="I33" s="6"/>
      <c r="J33" s="6"/>
      <c r="K33" s="6"/>
      <c r="L33" s="6"/>
      <c r="M33" s="6"/>
      <c r="N33" s="6"/>
      <c r="O33" s="114"/>
      <c r="P33" s="6"/>
      <c r="Q33" s="6"/>
      <c r="R33" s="6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</row>
    <row r="34" spans="1:60" ht="12">
      <c r="A34" s="6">
        <v>28</v>
      </c>
      <c r="B34" s="8"/>
      <c r="C34" s="40">
        <v>20</v>
      </c>
      <c r="D34" s="132">
        <f>(C34-G7)/H7</f>
        <v>-1.4271599977287606</v>
      </c>
      <c r="E34" s="135" t="str">
        <f t="shared" si="0"/>
        <v>2</v>
      </c>
      <c r="G34" s="6"/>
      <c r="H34" s="6"/>
      <c r="I34" s="6"/>
      <c r="J34" s="6"/>
      <c r="K34" s="6"/>
      <c r="L34" s="6"/>
      <c r="M34" s="6"/>
      <c r="N34" s="6"/>
      <c r="O34" s="114"/>
      <c r="P34" s="6"/>
      <c r="Q34" s="6"/>
      <c r="R34" s="6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</row>
    <row r="35" spans="1:60" ht="12">
      <c r="A35" s="6">
        <v>29</v>
      </c>
      <c r="B35" s="8"/>
      <c r="C35" s="40">
        <v>0</v>
      </c>
      <c r="D35" s="132">
        <f>(C35-G7)/H7</f>
        <v>-2.3508881515985087</v>
      </c>
      <c r="E35" s="135" t="str">
        <f t="shared" si="0"/>
        <v>1</v>
      </c>
      <c r="G35" s="6"/>
      <c r="H35" s="6"/>
      <c r="I35" s="6"/>
      <c r="J35" s="6"/>
      <c r="K35" s="6"/>
      <c r="L35" s="6"/>
      <c r="M35" s="6"/>
      <c r="N35" s="6"/>
      <c r="O35" s="114"/>
      <c r="P35" s="6"/>
      <c r="Q35" s="6"/>
      <c r="R35" s="6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</row>
    <row r="36" spans="1:60" ht="12">
      <c r="A36" s="6">
        <v>30</v>
      </c>
      <c r="B36" s="8"/>
      <c r="C36" s="40">
        <v>0</v>
      </c>
      <c r="D36" s="132">
        <f>(C36-G7)/H7</f>
        <v>-2.3508881515985087</v>
      </c>
      <c r="E36" s="135" t="str">
        <f t="shared" si="0"/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</row>
    <row r="37" spans="1:60" ht="12.75">
      <c r="A37" s="6"/>
      <c r="B37" s="6"/>
      <c r="C37" s="105"/>
      <c r="D37" s="6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</row>
    <row r="38" spans="1:60" ht="12.75">
      <c r="A38" s="6"/>
      <c r="B38" s="6"/>
      <c r="C38" s="105"/>
      <c r="D38" s="6"/>
      <c r="E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</row>
    <row r="39" spans="1:60" ht="12.75">
      <c r="A39" s="6"/>
      <c r="B39" s="6"/>
      <c r="C39" s="105"/>
      <c r="D39" s="6"/>
      <c r="E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</row>
    <row r="40" spans="1:60" ht="12.75">
      <c r="A40" s="6"/>
      <c r="B40" s="6"/>
      <c r="C40" s="105"/>
      <c r="D40" s="6"/>
      <c r="E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</row>
    <row r="41" spans="1:60" ht="12.75">
      <c r="A41" s="6"/>
      <c r="B41" s="6"/>
      <c r="C41" s="105"/>
      <c r="D41" s="6"/>
      <c r="E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</row>
    <row r="42" spans="1:60" ht="12.75">
      <c r="A42" s="6"/>
      <c r="B42" s="6"/>
      <c r="C42" s="105"/>
      <c r="D42" s="6"/>
      <c r="E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</row>
    <row r="43" spans="1:60" ht="12.75">
      <c r="A43" s="6"/>
      <c r="B43" s="6"/>
      <c r="C43" s="105"/>
      <c r="D43" s="6"/>
      <c r="E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</row>
    <row r="44" spans="1:60" ht="12.75">
      <c r="A44" s="6"/>
      <c r="B44" s="6"/>
      <c r="C44" s="105"/>
      <c r="D44" s="6"/>
      <c r="E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</row>
    <row r="45" spans="1:60" ht="12.75">
      <c r="A45" s="6"/>
      <c r="B45" s="6"/>
      <c r="C45" s="105"/>
      <c r="D45" s="6"/>
      <c r="E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</row>
    <row r="46" spans="1:60" ht="12.75">
      <c r="A46" s="6"/>
      <c r="B46" s="6"/>
      <c r="C46" s="105"/>
      <c r="D46" s="6"/>
      <c r="E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</row>
    <row r="47" spans="1:60" ht="12.75">
      <c r="A47" s="6"/>
      <c r="B47" s="6"/>
      <c r="C47" s="105"/>
      <c r="D47" s="6"/>
      <c r="E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</row>
    <row r="48" spans="1:60" ht="12.75">
      <c r="A48" s="6"/>
      <c r="B48" s="6"/>
      <c r="C48" s="105"/>
      <c r="D48" s="6"/>
      <c r="E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</row>
    <row r="49" spans="3:60" s="6" customFormat="1" ht="12.75">
      <c r="C49" s="105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</row>
    <row r="50" spans="3:60" s="6" customFormat="1" ht="12.75">
      <c r="C50" s="10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</row>
    <row r="51" spans="21:60" ht="12.75"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</row>
    <row r="52" spans="21:60" ht="12.75"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</row>
    <row r="53" spans="10:60" ht="12.75">
      <c r="J53" s="39"/>
      <c r="K53" s="39"/>
      <c r="L53" s="39"/>
      <c r="M53" s="39"/>
      <c r="N53" s="39"/>
      <c r="O53" s="39"/>
      <c r="P53" s="39"/>
      <c r="Q53" s="39"/>
      <c r="R53" s="39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</row>
    <row r="54" spans="7:60" ht="12.75">
      <c r="G54" s="39" t="s">
        <v>18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</row>
    <row r="55" spans="7:60" ht="12.75">
      <c r="G55" s="39" t="s">
        <v>19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</row>
    <row r="56" spans="7:60" ht="12.75">
      <c r="G56" s="39" t="s">
        <v>20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</row>
    <row r="57" spans="7:60" ht="12.75">
      <c r="G57" s="39"/>
      <c r="H57" s="39" t="s">
        <v>21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</row>
    <row r="58" spans="7:60" ht="12.75">
      <c r="G58" s="39"/>
      <c r="H58" s="39" t="s">
        <v>22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</row>
    <row r="59" spans="7:60" ht="12.75">
      <c r="G59" s="39"/>
      <c r="H59" s="39" t="s">
        <v>23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</row>
    <row r="60" spans="7:60" ht="12.75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</row>
    <row r="61" spans="7:60" ht="12.75">
      <c r="G61" s="39"/>
      <c r="H61" s="39"/>
      <c r="I61" s="39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5.7109375" style="105" customWidth="1"/>
    <col min="2" max="2" width="2.7109375" style="42" customWidth="1"/>
    <col min="3" max="3" width="9.140625" style="42" customWidth="1"/>
    <col min="4" max="4" width="14.57421875" style="42" customWidth="1"/>
    <col min="5" max="8" width="9.140625" style="42" customWidth="1"/>
    <col min="9" max="18" width="9.140625" style="105" customWidth="1"/>
    <col min="19" max="16384" width="9.140625" style="42" customWidth="1"/>
  </cols>
  <sheetData>
    <row r="1" spans="2:8" ht="6" customHeight="1" thickBot="1">
      <c r="B1" s="105"/>
      <c r="C1" s="105"/>
      <c r="D1" s="105"/>
      <c r="E1" s="105"/>
      <c r="F1" s="105"/>
      <c r="G1" s="105"/>
      <c r="H1" s="105"/>
    </row>
    <row r="2" spans="2:8" ht="13.5" thickBot="1">
      <c r="B2" s="147"/>
      <c r="C2" s="148" t="s">
        <v>120</v>
      </c>
      <c r="D2" s="148"/>
      <c r="E2" s="148"/>
      <c r="F2" s="148"/>
      <c r="G2" s="149"/>
      <c r="H2" s="105"/>
    </row>
    <row r="3" spans="2:8" ht="8.25" customHeight="1" thickBot="1">
      <c r="B3" s="105"/>
      <c r="C3" s="105"/>
      <c r="D3" s="105"/>
      <c r="E3" s="105"/>
      <c r="F3" s="105"/>
      <c r="G3" s="105"/>
      <c r="H3" s="105"/>
    </row>
    <row r="4" spans="2:8" ht="27.75">
      <c r="B4" s="93"/>
      <c r="C4" s="102" t="s">
        <v>73</v>
      </c>
      <c r="D4" s="94"/>
      <c r="E4" s="94"/>
      <c r="F4" s="94"/>
      <c r="G4" s="94"/>
      <c r="H4" s="95"/>
    </row>
    <row r="5" spans="2:8" ht="12.75">
      <c r="B5" s="103"/>
      <c r="C5" s="43"/>
      <c r="D5" s="43"/>
      <c r="E5" s="43"/>
      <c r="F5" s="43"/>
      <c r="G5" s="43"/>
      <c r="H5" s="104"/>
    </row>
    <row r="6" spans="2:8" ht="12.75">
      <c r="B6" s="103"/>
      <c r="C6" s="43"/>
      <c r="D6" s="43"/>
      <c r="E6" s="43"/>
      <c r="F6" s="43"/>
      <c r="G6" s="43"/>
      <c r="H6" s="104"/>
    </row>
    <row r="7" spans="2:8" ht="12.75">
      <c r="B7" s="103"/>
      <c r="C7" s="43"/>
      <c r="D7" s="43"/>
      <c r="E7" s="43"/>
      <c r="F7" s="43"/>
      <c r="G7" s="43"/>
      <c r="H7" s="104"/>
    </row>
    <row r="8" spans="2:8" ht="12.75">
      <c r="B8" s="103"/>
      <c r="C8" s="43"/>
      <c r="D8" s="43"/>
      <c r="E8" s="43"/>
      <c r="F8" s="43"/>
      <c r="G8" s="43"/>
      <c r="H8" s="104"/>
    </row>
    <row r="9" spans="2:8" ht="12.75">
      <c r="B9" s="103"/>
      <c r="C9" s="43"/>
      <c r="D9" s="43"/>
      <c r="E9" s="43"/>
      <c r="F9" s="43"/>
      <c r="G9" s="43"/>
      <c r="H9" s="104"/>
    </row>
    <row r="10" spans="2:8" ht="12.75">
      <c r="B10" s="103"/>
      <c r="C10" s="43"/>
      <c r="D10" s="43"/>
      <c r="E10" s="43"/>
      <c r="F10" s="43"/>
      <c r="G10" s="43"/>
      <c r="H10" s="104"/>
    </row>
    <row r="11" spans="2:8" ht="12.75">
      <c r="B11" s="103"/>
      <c r="C11" s="43"/>
      <c r="D11" s="43"/>
      <c r="E11" s="43"/>
      <c r="F11" s="43"/>
      <c r="G11" s="43"/>
      <c r="H11" s="104"/>
    </row>
    <row r="12" spans="2:8" ht="12.75">
      <c r="B12" s="103"/>
      <c r="C12" s="43"/>
      <c r="D12" s="43"/>
      <c r="E12" s="43"/>
      <c r="F12" s="43"/>
      <c r="G12" s="43"/>
      <c r="H12" s="104"/>
    </row>
    <row r="13" spans="2:8" ht="12.75">
      <c r="B13" s="103"/>
      <c r="C13" s="43"/>
      <c r="D13" s="43"/>
      <c r="E13" s="43"/>
      <c r="F13" s="43"/>
      <c r="G13" s="43"/>
      <c r="H13" s="104"/>
    </row>
    <row r="14" spans="2:8" ht="12.75">
      <c r="B14" s="103"/>
      <c r="C14" s="43"/>
      <c r="D14" s="43"/>
      <c r="E14" s="43"/>
      <c r="F14" s="43"/>
      <c r="G14" s="43"/>
      <c r="H14" s="104"/>
    </row>
    <row r="15" spans="2:8" ht="12.75">
      <c r="B15" s="103"/>
      <c r="C15" s="43" t="s">
        <v>119</v>
      </c>
      <c r="D15" s="43"/>
      <c r="E15" s="43"/>
      <c r="F15" s="43"/>
      <c r="G15" s="43"/>
      <c r="H15" s="104"/>
    </row>
    <row r="16" spans="2:8" ht="13.5" thickBot="1">
      <c r="B16" s="96"/>
      <c r="C16" s="97"/>
      <c r="D16" s="97"/>
      <c r="E16" s="97"/>
      <c r="F16" s="97"/>
      <c r="G16" s="97"/>
      <c r="H16" s="98"/>
    </row>
    <row r="17" spans="2:8" ht="13.5" thickBot="1">
      <c r="B17" s="122"/>
      <c r="C17" s="122"/>
      <c r="D17" s="122"/>
      <c r="E17" s="122"/>
      <c r="F17" s="122"/>
      <c r="G17" s="122"/>
      <c r="H17" s="122"/>
    </row>
    <row r="18" spans="2:8" ht="12.75">
      <c r="B18" s="138"/>
      <c r="C18" s="143" t="s">
        <v>66</v>
      </c>
      <c r="D18" s="139"/>
      <c r="E18" s="139"/>
      <c r="F18" s="139"/>
      <c r="G18" s="140"/>
      <c r="H18" s="105"/>
    </row>
    <row r="19" spans="2:8" ht="12.75">
      <c r="B19" s="141"/>
      <c r="C19" s="35" t="s">
        <v>67</v>
      </c>
      <c r="D19" s="122"/>
      <c r="E19" s="122"/>
      <c r="F19" s="122"/>
      <c r="G19" s="142"/>
      <c r="H19" s="105"/>
    </row>
    <row r="20" spans="2:8" ht="12.75">
      <c r="B20" s="141"/>
      <c r="C20" s="122"/>
      <c r="D20" s="122"/>
      <c r="E20" s="122"/>
      <c r="F20" s="122"/>
      <c r="G20" s="142"/>
      <c r="H20" s="105"/>
    </row>
    <row r="21" spans="2:8" ht="12.75">
      <c r="B21" s="141"/>
      <c r="C21" s="122"/>
      <c r="D21" s="99" t="s">
        <v>68</v>
      </c>
      <c r="E21" s="100" t="s">
        <v>69</v>
      </c>
      <c r="F21" s="100" t="s">
        <v>70</v>
      </c>
      <c r="G21" s="142"/>
      <c r="H21" s="105"/>
    </row>
    <row r="22" spans="2:8" ht="12.75">
      <c r="B22" s="141"/>
      <c r="C22" s="122"/>
      <c r="D22" s="99">
        <v>2</v>
      </c>
      <c r="E22" s="100">
        <f>NORMSDIST(D22)-0.5</f>
        <v>0.4772498680518208</v>
      </c>
      <c r="F22" s="100">
        <f>E22*100</f>
        <v>47.72498680518208</v>
      </c>
      <c r="G22" s="142"/>
      <c r="H22" s="105"/>
    </row>
    <row r="23" spans="2:8" ht="12.75">
      <c r="B23" s="141"/>
      <c r="C23" s="122"/>
      <c r="D23" s="122"/>
      <c r="E23" s="122"/>
      <c r="F23" s="122"/>
      <c r="G23" s="142"/>
      <c r="H23" s="105"/>
    </row>
    <row r="24" spans="2:8" ht="13.5" thickBot="1">
      <c r="B24" s="144"/>
      <c r="C24" s="145"/>
      <c r="D24" s="145" t="s">
        <v>74</v>
      </c>
      <c r="E24" s="145"/>
      <c r="F24" s="145"/>
      <c r="G24" s="146"/>
      <c r="H24" s="105"/>
    </row>
    <row r="25" spans="2:8" ht="13.5" thickBot="1">
      <c r="B25" s="105"/>
      <c r="C25" s="105"/>
      <c r="D25" s="105"/>
      <c r="E25" s="105"/>
      <c r="F25" s="105"/>
      <c r="G25" s="105"/>
      <c r="H25" s="105"/>
    </row>
    <row r="26" spans="2:8" ht="12.75">
      <c r="B26" s="138"/>
      <c r="C26" s="139"/>
      <c r="D26" s="139"/>
      <c r="E26" s="139"/>
      <c r="F26" s="139"/>
      <c r="G26" s="140"/>
      <c r="H26" s="105"/>
    </row>
    <row r="27" spans="2:8" ht="12.75">
      <c r="B27" s="141"/>
      <c r="C27" s="122"/>
      <c r="D27" s="122"/>
      <c r="E27" s="122"/>
      <c r="F27" s="122"/>
      <c r="G27" s="142"/>
      <c r="H27" s="105"/>
    </row>
    <row r="28" spans="2:8" ht="12.75">
      <c r="B28" s="141"/>
      <c r="C28" s="122"/>
      <c r="D28" s="122"/>
      <c r="E28" s="122"/>
      <c r="F28" s="122"/>
      <c r="G28" s="142"/>
      <c r="H28" s="105"/>
    </row>
    <row r="29" spans="2:17" ht="12.75">
      <c r="B29" s="141"/>
      <c r="C29" s="122"/>
      <c r="D29" s="122"/>
      <c r="E29" s="122"/>
      <c r="F29" s="122"/>
      <c r="G29" s="142"/>
      <c r="H29" s="105"/>
      <c r="Q29" s="27"/>
    </row>
    <row r="30" spans="2:8" ht="12.75">
      <c r="B30" s="141"/>
      <c r="C30" s="122"/>
      <c r="D30" s="122"/>
      <c r="E30" s="122"/>
      <c r="F30" s="122"/>
      <c r="G30" s="142"/>
      <c r="H30" s="105"/>
    </row>
    <row r="31" spans="2:17" ht="12.75">
      <c r="B31" s="141"/>
      <c r="C31" s="122"/>
      <c r="D31" s="122"/>
      <c r="E31" s="122"/>
      <c r="F31" s="122"/>
      <c r="G31" s="142"/>
      <c r="H31" s="105"/>
      <c r="Q31" s="27"/>
    </row>
    <row r="32" spans="2:8" ht="12.75">
      <c r="B32" s="141"/>
      <c r="C32" s="206"/>
      <c r="D32" s="122"/>
      <c r="E32" s="122"/>
      <c r="F32" s="122"/>
      <c r="G32" s="142"/>
      <c r="H32" s="105"/>
    </row>
    <row r="33" spans="2:8" ht="12.75">
      <c r="B33" s="141"/>
      <c r="C33" s="206"/>
      <c r="D33" s="122"/>
      <c r="E33" s="35" t="s">
        <v>71</v>
      </c>
      <c r="F33" s="122"/>
      <c r="G33" s="142"/>
      <c r="H33" s="105"/>
    </row>
    <row r="34" spans="2:8" ht="12.75">
      <c r="B34" s="141"/>
      <c r="C34" s="122"/>
      <c r="D34" s="99" t="s">
        <v>72</v>
      </c>
      <c r="E34" s="100" t="s">
        <v>69</v>
      </c>
      <c r="F34" s="100" t="s">
        <v>70</v>
      </c>
      <c r="G34" s="142"/>
      <c r="H34" s="105"/>
    </row>
    <row r="35" spans="2:8" ht="13.5" thickBot="1">
      <c r="B35" s="141"/>
      <c r="C35" s="122"/>
      <c r="D35" s="106">
        <v>2</v>
      </c>
      <c r="E35" s="107">
        <f>NORMSDIST(D35)</f>
        <v>0.9772498680518208</v>
      </c>
      <c r="F35" s="107">
        <f>E35*100</f>
        <v>97.72498680518208</v>
      </c>
      <c r="G35" s="142"/>
      <c r="H35" s="105"/>
    </row>
    <row r="36" spans="2:8" ht="12.75">
      <c r="B36" s="141"/>
      <c r="C36" s="122"/>
      <c r="D36" s="122"/>
      <c r="E36" s="122"/>
      <c r="F36" s="122"/>
      <c r="G36" s="142"/>
      <c r="H36" s="105"/>
    </row>
    <row r="37" spans="2:8" ht="13.5" thickBot="1">
      <c r="B37" s="144"/>
      <c r="C37" s="145"/>
      <c r="D37" s="145" t="s">
        <v>75</v>
      </c>
      <c r="E37" s="145"/>
      <c r="F37" s="145"/>
      <c r="G37" s="146"/>
      <c r="H37" s="105"/>
    </row>
    <row r="38" spans="2:8" ht="12.75">
      <c r="B38" s="105"/>
      <c r="C38" s="105"/>
      <c r="D38" s="105"/>
      <c r="E38" s="105"/>
      <c r="F38" s="105"/>
      <c r="G38" s="105"/>
      <c r="H38" s="105"/>
    </row>
    <row r="39" spans="2:8" ht="12.75">
      <c r="B39" s="105"/>
      <c r="C39" s="105"/>
      <c r="D39" s="105"/>
      <c r="E39" s="105"/>
      <c r="F39" s="105"/>
      <c r="G39" s="105"/>
      <c r="H39" s="105"/>
    </row>
    <row r="40" spans="2:8" ht="12.75">
      <c r="B40" s="105"/>
      <c r="C40" s="105"/>
      <c r="D40" s="105"/>
      <c r="E40" s="105"/>
      <c r="F40" s="105"/>
      <c r="G40" s="105"/>
      <c r="H40" s="105"/>
    </row>
    <row r="41" spans="2:8" ht="12.75">
      <c r="B41" s="105"/>
      <c r="C41" s="105"/>
      <c r="D41" s="105"/>
      <c r="E41" s="105"/>
      <c r="F41" s="105"/>
      <c r="G41" s="105"/>
      <c r="H41" s="105"/>
    </row>
    <row r="42" spans="2:8" ht="12.75">
      <c r="B42" s="105"/>
      <c r="C42" s="105"/>
      <c r="D42" s="105"/>
      <c r="E42" s="105"/>
      <c r="F42" s="105"/>
      <c r="G42" s="105"/>
      <c r="H42" s="105"/>
    </row>
  </sheetData>
  <sheetProtection/>
  <mergeCells count="1">
    <mergeCell ref="C32:C3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.421875" style="36" customWidth="1"/>
    <col min="2" max="4" width="9.140625" style="36" customWidth="1"/>
    <col min="5" max="5" width="14.8515625" style="36" customWidth="1"/>
    <col min="6" max="6" width="5.28125" style="36" customWidth="1"/>
    <col min="7" max="9" width="9.140625" style="36" customWidth="1"/>
    <col min="10" max="10" width="8.57421875" style="36" customWidth="1"/>
    <col min="11" max="11" width="9.140625" style="36" customWidth="1"/>
    <col min="12" max="12" width="3.57421875" style="36" customWidth="1"/>
    <col min="13" max="16" width="9.140625" style="36" customWidth="1"/>
    <col min="17" max="21" width="11.421875" style="36" customWidth="1"/>
    <col min="22" max="22" width="9.140625" style="4" customWidth="1"/>
    <col min="23" max="23" width="3.57421875" style="4" customWidth="1"/>
    <col min="24" max="24" width="14.140625" style="36" customWidth="1"/>
    <col min="25" max="25" width="8.28125" style="36" customWidth="1"/>
    <col min="26" max="26" width="6.421875" style="36" customWidth="1"/>
    <col min="27" max="27" width="7.00390625" style="36" customWidth="1"/>
    <col min="28" max="28" width="5.421875" style="108" customWidth="1"/>
    <col min="29" max="29" width="9.421875" style="36" customWidth="1"/>
    <col min="30" max="30" width="4.8515625" style="36" customWidth="1"/>
    <col min="31" max="31" width="9.140625" style="36" customWidth="1"/>
    <col min="32" max="32" width="8.8515625" style="36" customWidth="1"/>
    <col min="33" max="37" width="9.140625" style="36" customWidth="1"/>
    <col min="38" max="38" width="13.57421875" style="36" customWidth="1"/>
    <col min="39" max="16384" width="9.140625" style="36" customWidth="1"/>
  </cols>
  <sheetData>
    <row r="1" spans="1:31" ht="16.5" thickBot="1">
      <c r="A1" s="4"/>
      <c r="B1" s="4"/>
      <c r="C1" s="4"/>
      <c r="D1" s="4"/>
      <c r="E1" s="4"/>
      <c r="F1" s="4"/>
      <c r="G1" s="126" t="s">
        <v>121</v>
      </c>
      <c r="H1" s="127"/>
      <c r="I1" s="127"/>
      <c r="J1" s="127"/>
      <c r="K1" s="127"/>
      <c r="L1" s="127"/>
      <c r="M1" s="127"/>
      <c r="N1" s="127"/>
      <c r="O1" s="128"/>
      <c r="P1" s="4"/>
      <c r="Q1" s="4"/>
      <c r="R1" s="4"/>
      <c r="S1" s="4"/>
      <c r="T1" s="4"/>
      <c r="U1" s="4"/>
      <c r="X1" s="4"/>
      <c r="Y1" s="4"/>
      <c r="Z1" s="4"/>
      <c r="AA1" s="4"/>
      <c r="AB1" s="4"/>
      <c r="AC1" s="4"/>
      <c r="AD1" s="4"/>
      <c r="AE1" s="4"/>
    </row>
    <row r="2" spans="1:33" ht="15.75">
      <c r="A2" s="4"/>
      <c r="B2" s="156" t="s">
        <v>95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4"/>
      <c r="T2" s="4"/>
      <c r="U2" s="4"/>
      <c r="X2" s="4" t="s">
        <v>82</v>
      </c>
      <c r="Y2" s="4"/>
      <c r="Z2" s="4"/>
      <c r="AA2" s="4"/>
      <c r="AB2" s="4"/>
      <c r="AC2" s="4"/>
      <c r="AD2" s="4"/>
      <c r="AE2" s="4"/>
      <c r="AF2" s="4"/>
      <c r="AG2" s="4"/>
    </row>
    <row r="3" spans="1:3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X3" s="4" t="s">
        <v>83</v>
      </c>
      <c r="Y3" s="4"/>
      <c r="Z3" s="4"/>
      <c r="AA3" s="4"/>
      <c r="AB3" s="4"/>
      <c r="AC3" s="4"/>
      <c r="AD3" s="4"/>
      <c r="AE3" s="4"/>
    </row>
    <row r="4" spans="2:24" s="4" customFormat="1" ht="15.75">
      <c r="B4" s="4" t="s">
        <v>96</v>
      </c>
      <c r="X4" s="4" t="s">
        <v>84</v>
      </c>
    </row>
    <row r="5" s="4" customFormat="1" ht="15.75">
      <c r="X5" s="4" t="s">
        <v>85</v>
      </c>
    </row>
    <row r="6" s="4" customFormat="1" ht="15.75">
      <c r="X6" s="4" t="s">
        <v>86</v>
      </c>
    </row>
    <row r="7" spans="19:24" s="4" customFormat="1" ht="15.75">
      <c r="S7" s="198"/>
      <c r="T7" s="198"/>
      <c r="U7" s="198"/>
      <c r="V7" s="198"/>
      <c r="X7" s="4" t="s">
        <v>83</v>
      </c>
    </row>
    <row r="8" spans="2:24" s="4" customFormat="1" ht="15.75">
      <c r="B8" s="4" t="s">
        <v>49</v>
      </c>
      <c r="S8" s="198"/>
      <c r="T8" s="198"/>
      <c r="U8" s="198"/>
      <c r="V8" s="198"/>
      <c r="X8" s="4" t="s">
        <v>87</v>
      </c>
    </row>
    <row r="9" spans="2:24" s="4" customFormat="1" ht="15.75">
      <c r="B9" s="4" t="s">
        <v>83</v>
      </c>
      <c r="S9" s="198"/>
      <c r="T9" s="198"/>
      <c r="U9" s="198"/>
      <c r="V9" s="198"/>
      <c r="X9" s="4" t="s">
        <v>88</v>
      </c>
    </row>
    <row r="10" spans="2:24" s="4" customFormat="1" ht="16.5" thickBot="1">
      <c r="B10" s="4" t="s">
        <v>108</v>
      </c>
      <c r="G10" s="4" t="s">
        <v>108</v>
      </c>
      <c r="M10" s="4" t="s">
        <v>108</v>
      </c>
      <c r="S10" s="198"/>
      <c r="T10" s="198"/>
      <c r="U10" s="198"/>
      <c r="V10" s="198"/>
      <c r="X10" s="4" t="s">
        <v>83</v>
      </c>
    </row>
    <row r="11" spans="2:24" ht="16.5" thickBot="1">
      <c r="B11" s="69" t="s">
        <v>106</v>
      </c>
      <c r="C11" s="65" t="s">
        <v>0</v>
      </c>
      <c r="D11" s="66" t="s">
        <v>1</v>
      </c>
      <c r="E11" s="151" t="s">
        <v>107</v>
      </c>
      <c r="F11" s="4"/>
      <c r="G11" s="69" t="s">
        <v>106</v>
      </c>
      <c r="H11" s="65" t="s">
        <v>0</v>
      </c>
      <c r="I11" s="66" t="s">
        <v>1</v>
      </c>
      <c r="J11" s="150" t="s">
        <v>110</v>
      </c>
      <c r="K11" s="4"/>
      <c r="L11" s="4"/>
      <c r="M11" s="69" t="s">
        <v>109</v>
      </c>
      <c r="N11" s="69" t="s">
        <v>106</v>
      </c>
      <c r="O11" s="65" t="s">
        <v>0</v>
      </c>
      <c r="P11" s="66" t="s">
        <v>1</v>
      </c>
      <c r="Q11" s="150" t="s">
        <v>111</v>
      </c>
      <c r="R11" s="29"/>
      <c r="S11" s="199"/>
      <c r="T11" s="199"/>
      <c r="U11" s="199"/>
      <c r="V11" s="199"/>
      <c r="X11" s="36" t="s">
        <v>89</v>
      </c>
    </row>
    <row r="12" spans="2:24" ht="16.5" thickBot="1">
      <c r="B12" s="157">
        <v>0.5</v>
      </c>
      <c r="C12" s="60">
        <v>0</v>
      </c>
      <c r="D12" s="61">
        <v>1</v>
      </c>
      <c r="E12" s="159">
        <f>_xlfn.NORM.DIST(B12,C12,D12,TRUE)</f>
        <v>0.6914624612740131</v>
      </c>
      <c r="F12" s="4"/>
      <c r="G12" s="157">
        <v>0.5</v>
      </c>
      <c r="H12" s="60">
        <v>0</v>
      </c>
      <c r="I12" s="61">
        <v>2</v>
      </c>
      <c r="J12" s="159">
        <f>NORMDIST(G12,H12,I12,FALSE)</f>
        <v>0.19333405840142462</v>
      </c>
      <c r="K12" s="4"/>
      <c r="L12" s="4"/>
      <c r="M12" s="157">
        <v>-1</v>
      </c>
      <c r="N12" s="157">
        <v>1</v>
      </c>
      <c r="O12" s="60">
        <v>0</v>
      </c>
      <c r="P12" s="61">
        <v>1</v>
      </c>
      <c r="Q12" s="110">
        <f>NORMDIST(N12,O12,P12,TRUE)-NORMDIST(M12,O12,P12,TRUE)</f>
        <v>0.6826894921370861</v>
      </c>
      <c r="R12" s="153"/>
      <c r="S12" s="200"/>
      <c r="T12" s="200"/>
      <c r="U12" s="200"/>
      <c r="V12" s="200"/>
      <c r="X12" s="36" t="s">
        <v>90</v>
      </c>
    </row>
    <row r="13" spans="2:24" s="4" customFormat="1" ht="15.75">
      <c r="B13" s="152" t="s">
        <v>97</v>
      </c>
      <c r="G13" s="152" t="s">
        <v>99</v>
      </c>
      <c r="M13" s="152" t="s">
        <v>102</v>
      </c>
      <c r="S13" s="198"/>
      <c r="T13" s="198"/>
      <c r="U13" s="198"/>
      <c r="V13" s="198"/>
      <c r="X13" s="4" t="s">
        <v>83</v>
      </c>
    </row>
    <row r="14" spans="2:24" s="4" customFormat="1" ht="15.75">
      <c r="B14" s="152" t="s">
        <v>98</v>
      </c>
      <c r="G14" s="152" t="s">
        <v>100</v>
      </c>
      <c r="M14" s="152" t="s">
        <v>103</v>
      </c>
      <c r="S14" s="198"/>
      <c r="T14" s="198"/>
      <c r="U14" s="198"/>
      <c r="V14" s="198"/>
      <c r="X14" s="4" t="s">
        <v>91</v>
      </c>
    </row>
    <row r="15" spans="7:24" s="4" customFormat="1" ht="15.75">
      <c r="G15" s="152" t="s">
        <v>101</v>
      </c>
      <c r="M15" s="152" t="s">
        <v>104</v>
      </c>
      <c r="S15" s="198"/>
      <c r="T15" s="198"/>
      <c r="U15" s="198"/>
      <c r="V15" s="198"/>
      <c r="X15" s="4" t="s">
        <v>92</v>
      </c>
    </row>
    <row r="16" spans="19:24" s="4" customFormat="1" ht="15.75">
      <c r="S16" s="198"/>
      <c r="T16" s="198"/>
      <c r="U16" s="198"/>
      <c r="V16" s="198"/>
      <c r="X16" s="4" t="s">
        <v>83</v>
      </c>
    </row>
    <row r="17" spans="2:24" s="4" customFormat="1" ht="15.75">
      <c r="B17" s="156" t="s">
        <v>122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98"/>
      <c r="T17" s="198"/>
      <c r="U17" s="198"/>
      <c r="V17" s="198"/>
      <c r="X17" s="4" t="s">
        <v>93</v>
      </c>
    </row>
    <row r="18" spans="2:24" s="4" customFormat="1" ht="3.75" customHeight="1">
      <c r="B18" s="207"/>
      <c r="S18" s="198"/>
      <c r="T18" s="198"/>
      <c r="U18" s="198"/>
      <c r="V18" s="198"/>
      <c r="X18" s="4" t="s">
        <v>94</v>
      </c>
    </row>
    <row r="19" spans="1:22" ht="15.75">
      <c r="A19" s="4"/>
      <c r="B19" s="20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98"/>
      <c r="T19" s="198"/>
      <c r="U19" s="198"/>
      <c r="V19" s="198"/>
    </row>
    <row r="20" spans="1:24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98"/>
      <c r="T20" s="198"/>
      <c r="U20" s="198"/>
      <c r="V20" s="198"/>
      <c r="X20" s="36" t="s">
        <v>95</v>
      </c>
    </row>
    <row r="21" spans="1:24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98"/>
      <c r="T21" s="198"/>
      <c r="U21" s="198"/>
      <c r="V21" s="198"/>
      <c r="X21" s="36" t="s">
        <v>105</v>
      </c>
    </row>
    <row r="22" spans="1:24" ht="15.75">
      <c r="A22" s="4"/>
      <c r="B22" s="4" t="s">
        <v>49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98"/>
      <c r="T22" s="198"/>
      <c r="U22" s="198"/>
      <c r="V22" s="198"/>
      <c r="X22" s="36" t="s">
        <v>96</v>
      </c>
    </row>
    <row r="23" spans="1:22" ht="15.75">
      <c r="A23" s="4"/>
      <c r="B23" s="4" t="s">
        <v>83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98"/>
      <c r="T23" s="198"/>
      <c r="U23" s="198"/>
      <c r="V23" s="198"/>
    </row>
    <row r="24" spans="1:33" ht="15.75">
      <c r="A24" s="4"/>
      <c r="B24" s="4" t="s">
        <v>83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98"/>
      <c r="T24" s="198"/>
      <c r="U24" s="198"/>
      <c r="V24" s="198"/>
      <c r="X24" s="36" t="s">
        <v>97</v>
      </c>
      <c r="AG24" s="208"/>
    </row>
    <row r="25" spans="1:33" ht="16.5" thickBot="1">
      <c r="A25" s="4"/>
      <c r="B25" s="4" t="s">
        <v>113</v>
      </c>
      <c r="C25" s="4"/>
      <c r="D25" s="4"/>
      <c r="E25" s="4"/>
      <c r="F25" s="4"/>
      <c r="G25" s="4" t="s">
        <v>113</v>
      </c>
      <c r="H25" s="4"/>
      <c r="I25" s="4"/>
      <c r="J25" s="4"/>
      <c r="K25" s="4"/>
      <c r="L25" s="4"/>
      <c r="M25" s="29"/>
      <c r="N25" s="29"/>
      <c r="O25" s="29"/>
      <c r="P25" s="29"/>
      <c r="Q25" s="29"/>
      <c r="R25" s="29"/>
      <c r="S25" s="199"/>
      <c r="T25" s="199"/>
      <c r="U25" s="199"/>
      <c r="V25" s="198"/>
      <c r="X25" s="4" t="s">
        <v>98</v>
      </c>
      <c r="Y25" s="4"/>
      <c r="AG25" s="208"/>
    </row>
    <row r="26" spans="1:24" ht="16.5" thickBot="1">
      <c r="A26" s="4"/>
      <c r="B26" s="67" t="s">
        <v>71</v>
      </c>
      <c r="C26" s="154"/>
      <c r="D26" s="154"/>
      <c r="E26" s="151" t="s">
        <v>112</v>
      </c>
      <c r="F26" s="4"/>
      <c r="G26" s="67" t="s">
        <v>114</v>
      </c>
      <c r="H26" s="154"/>
      <c r="I26" s="154"/>
      <c r="J26" s="151" t="s">
        <v>112</v>
      </c>
      <c r="K26" s="4"/>
      <c r="L26" s="4"/>
      <c r="M26" s="154"/>
      <c r="N26" s="154"/>
      <c r="O26" s="154"/>
      <c r="P26" s="154"/>
      <c r="Q26" s="29"/>
      <c r="R26" s="29"/>
      <c r="S26" s="199"/>
      <c r="T26" s="199"/>
      <c r="U26" s="199"/>
      <c r="V26" s="198"/>
      <c r="X26" s="36" t="s">
        <v>49</v>
      </c>
    </row>
    <row r="27" spans="1:24" ht="16.5" thickBot="1">
      <c r="A27" s="4"/>
      <c r="B27" s="158">
        <v>0.6</v>
      </c>
      <c r="C27" s="155"/>
      <c r="D27" s="155"/>
      <c r="E27" s="159">
        <f>NORMSINV(B27)</f>
        <v>0.2533471031357998</v>
      </c>
      <c r="F27" s="4"/>
      <c r="G27" s="158">
        <v>0.4</v>
      </c>
      <c r="H27" s="155"/>
      <c r="I27" s="155"/>
      <c r="J27" s="159">
        <f>NORMSINV(1-G27)</f>
        <v>0.2533471031357998</v>
      </c>
      <c r="K27" s="4"/>
      <c r="L27" s="4"/>
      <c r="M27" s="29"/>
      <c r="N27" s="29"/>
      <c r="O27" s="155"/>
      <c r="P27" s="155"/>
      <c r="Q27" s="153"/>
      <c r="R27" s="153"/>
      <c r="S27" s="200"/>
      <c r="T27" s="200"/>
      <c r="U27" s="200"/>
      <c r="V27" s="198"/>
      <c r="X27" s="36" t="s">
        <v>83</v>
      </c>
    </row>
    <row r="28" spans="1:22" ht="16.5" thickBot="1">
      <c r="A28" s="4"/>
      <c r="B28" s="111" t="s">
        <v>107</v>
      </c>
      <c r="C28" s="66" t="s">
        <v>0</v>
      </c>
      <c r="D28" s="66" t="s">
        <v>1</v>
      </c>
      <c r="E28" s="151" t="s">
        <v>40</v>
      </c>
      <c r="F28" s="4"/>
      <c r="G28" s="111" t="s">
        <v>110</v>
      </c>
      <c r="H28" s="66" t="s">
        <v>0</v>
      </c>
      <c r="I28" s="66" t="s">
        <v>1</v>
      </c>
      <c r="J28" s="151" t="s">
        <v>40</v>
      </c>
      <c r="K28" s="4"/>
      <c r="L28" s="4"/>
      <c r="M28" s="4"/>
      <c r="N28" s="4"/>
      <c r="O28" s="4"/>
      <c r="P28" s="4"/>
      <c r="Q28" s="4"/>
      <c r="R28" s="4"/>
      <c r="S28" s="198"/>
      <c r="T28" s="198"/>
      <c r="U28" s="198"/>
      <c r="V28" s="198"/>
    </row>
    <row r="29" spans="1:22" ht="16.5" thickBot="1">
      <c r="A29" s="4"/>
      <c r="B29" s="109"/>
      <c r="C29" s="61">
        <v>3</v>
      </c>
      <c r="D29" s="61">
        <v>2</v>
      </c>
      <c r="E29" s="159">
        <f>C29+E27*D29</f>
        <v>3.5066942062715993</v>
      </c>
      <c r="F29" s="4"/>
      <c r="G29" s="29"/>
      <c r="H29" s="61">
        <v>3</v>
      </c>
      <c r="I29" s="61">
        <v>2</v>
      </c>
      <c r="J29" s="159">
        <f>H29+J27*I29</f>
        <v>3.5066942062715993</v>
      </c>
      <c r="K29" s="4"/>
      <c r="L29" s="4"/>
      <c r="M29" s="4"/>
      <c r="N29" s="4"/>
      <c r="O29" s="4"/>
      <c r="P29" s="4"/>
      <c r="Q29" s="4"/>
      <c r="R29" s="4"/>
      <c r="S29" s="198"/>
      <c r="T29" s="198"/>
      <c r="U29" s="198"/>
      <c r="V29" s="198"/>
    </row>
    <row r="30" spans="2:22" s="4" customFormat="1" ht="15.75">
      <c r="B30" s="152" t="s">
        <v>91</v>
      </c>
      <c r="S30" s="198"/>
      <c r="T30" s="198"/>
      <c r="U30" s="198"/>
      <c r="V30" s="198"/>
    </row>
    <row r="31" spans="2:22" s="4" customFormat="1" ht="15.75">
      <c r="B31" s="152" t="s">
        <v>92</v>
      </c>
      <c r="S31" s="198"/>
      <c r="T31" s="198"/>
      <c r="U31" s="198"/>
      <c r="V31" s="198"/>
    </row>
    <row r="32" spans="2:24" s="4" customFormat="1" ht="15.75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X32" s="4" t="s">
        <v>83</v>
      </c>
    </row>
    <row r="33" s="4" customFormat="1" ht="15.75">
      <c r="X33" s="4" t="s">
        <v>99</v>
      </c>
    </row>
    <row r="34" s="4" customFormat="1" ht="15.75">
      <c r="X34" s="4" t="s">
        <v>100</v>
      </c>
    </row>
    <row r="35" s="4" customFormat="1" ht="15.75">
      <c r="X35" s="4" t="s">
        <v>101</v>
      </c>
    </row>
    <row r="36" s="4" customFormat="1" ht="15.75">
      <c r="X36" s="208"/>
    </row>
    <row r="37" spans="6:24" ht="15.75">
      <c r="F37" s="108"/>
      <c r="X37" s="208"/>
    </row>
    <row r="38" ht="15.75">
      <c r="F38" s="108"/>
    </row>
    <row r="39" ht="15.75">
      <c r="F39" s="108"/>
    </row>
    <row r="40" spans="6:24" ht="15.75">
      <c r="F40" s="108"/>
      <c r="X40" s="36" t="s">
        <v>49</v>
      </c>
    </row>
    <row r="41" spans="6:24" ht="15.75">
      <c r="F41" s="108"/>
      <c r="X41" s="36" t="s">
        <v>83</v>
      </c>
    </row>
    <row r="42" ht="15.75">
      <c r="X42" s="36" t="s">
        <v>83</v>
      </c>
    </row>
    <row r="43" ht="15.75">
      <c r="X43" s="36" t="s">
        <v>102</v>
      </c>
    </row>
    <row r="44" ht="15.75">
      <c r="X44" s="36" t="s">
        <v>103</v>
      </c>
    </row>
    <row r="45" ht="15.75">
      <c r="X45" s="36" t="s">
        <v>104</v>
      </c>
    </row>
    <row r="46" ht="15.75">
      <c r="X46" s="208"/>
    </row>
    <row r="47" ht="15.75">
      <c r="X47" s="208"/>
    </row>
    <row r="48" ht="15.75"/>
    <row r="49" ht="15.75"/>
    <row r="50" ht="15.75"/>
    <row r="51" ht="15.75"/>
    <row r="52" ht="15.75"/>
    <row r="55" ht="15.75">
      <c r="X55" s="36" t="s">
        <v>89</v>
      </c>
    </row>
    <row r="56" ht="15.75">
      <c r="X56" s="36" t="s">
        <v>90</v>
      </c>
    </row>
    <row r="57" ht="15.75">
      <c r="X57" s="36" t="s">
        <v>83</v>
      </c>
    </row>
    <row r="58" ht="15.75">
      <c r="X58" s="36" t="s">
        <v>91</v>
      </c>
    </row>
    <row r="59" ht="15.75">
      <c r="X59" s="36" t="s">
        <v>92</v>
      </c>
    </row>
    <row r="60" ht="15.75">
      <c r="X60" s="36" t="s">
        <v>83</v>
      </c>
    </row>
    <row r="61" ht="15.75">
      <c r="X61" s="36" t="s">
        <v>93</v>
      </c>
    </row>
    <row r="62" ht="15.75">
      <c r="X62" s="36" t="s">
        <v>94</v>
      </c>
    </row>
  </sheetData>
  <sheetProtection/>
  <mergeCells count="4">
    <mergeCell ref="B18:B19"/>
    <mergeCell ref="AG24:AG25"/>
    <mergeCell ref="X36:X37"/>
    <mergeCell ref="X46:X4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Q83" sqref="Q83"/>
    </sheetView>
  </sheetViews>
  <sheetFormatPr defaultColWidth="9.140625" defaultRowHeight="12.75"/>
  <cols>
    <col min="3" max="3" width="12.00390625" style="0" customWidth="1"/>
    <col min="4" max="4" width="5.00390625" style="0" customWidth="1"/>
    <col min="5" max="5" width="6.8515625" style="0" customWidth="1"/>
    <col min="6" max="6" width="7.421875" style="0" customWidth="1"/>
    <col min="7" max="7" width="6.85156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6.140625" style="0" customWidth="1"/>
    <col min="12" max="12" width="7.00390625" style="0" customWidth="1"/>
    <col min="13" max="13" width="6.421875" style="0" customWidth="1"/>
    <col min="14" max="14" width="6.7109375" style="0" customWidth="1"/>
    <col min="15" max="15" width="2.7109375" style="162" customWidth="1"/>
    <col min="16" max="16" width="5.57421875" style="162" customWidth="1"/>
    <col min="17" max="17" width="7.7109375" style="162" customWidth="1"/>
    <col min="18" max="18" width="7.00390625" style="162" customWidth="1"/>
    <col min="19" max="19" width="7.28125" style="0" customWidth="1"/>
    <col min="20" max="21" width="7.421875" style="0" customWidth="1"/>
    <col min="22" max="22" width="7.28125" style="0" customWidth="1"/>
    <col min="23" max="23" width="7.140625" style="0" customWidth="1"/>
    <col min="24" max="24" width="6.28125" style="0" customWidth="1"/>
    <col min="25" max="25" width="7.7109375" style="0" customWidth="1"/>
    <col min="26" max="26" width="7.57421875" style="0" customWidth="1"/>
  </cols>
  <sheetData>
    <row r="1" spans="1:14" ht="11.25" customHeight="1">
      <c r="A1" s="162"/>
      <c r="B1" s="162"/>
      <c r="C1" s="162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26" ht="11.25" customHeight="1" thickBot="1">
      <c r="A2" s="162"/>
      <c r="B2" s="162"/>
      <c r="C2" s="162"/>
      <c r="D2" s="165" t="s">
        <v>112</v>
      </c>
      <c r="E2" s="165" t="s">
        <v>126</v>
      </c>
      <c r="F2" s="165" t="s">
        <v>127</v>
      </c>
      <c r="G2" s="165" t="s">
        <v>128</v>
      </c>
      <c r="H2" s="165" t="s">
        <v>129</v>
      </c>
      <c r="I2" s="165" t="s">
        <v>130</v>
      </c>
      <c r="J2" s="165" t="s">
        <v>131</v>
      </c>
      <c r="K2" s="165" t="s">
        <v>132</v>
      </c>
      <c r="L2" s="165" t="s">
        <v>133</v>
      </c>
      <c r="M2" s="165" t="s">
        <v>134</v>
      </c>
      <c r="N2" s="165" t="s">
        <v>135</v>
      </c>
      <c r="P2" s="166" t="s">
        <v>112</v>
      </c>
      <c r="Q2" s="166" t="s">
        <v>126</v>
      </c>
      <c r="R2" s="166" t="s">
        <v>127</v>
      </c>
      <c r="S2" s="166" t="s">
        <v>128</v>
      </c>
      <c r="T2" s="166" t="s">
        <v>129</v>
      </c>
      <c r="U2" s="166" t="s">
        <v>130</v>
      </c>
      <c r="V2" s="166" t="s">
        <v>131</v>
      </c>
      <c r="W2" s="166" t="s">
        <v>132</v>
      </c>
      <c r="X2" s="166" t="s">
        <v>133</v>
      </c>
      <c r="Y2" s="166" t="s">
        <v>134</v>
      </c>
      <c r="Z2" s="166" t="s">
        <v>135</v>
      </c>
    </row>
    <row r="3" spans="1:26" ht="12.75">
      <c r="A3" s="163" t="s">
        <v>138</v>
      </c>
      <c r="B3" s="162"/>
      <c r="C3" s="162"/>
      <c r="D3" s="167">
        <v>-3.5</v>
      </c>
      <c r="E3" s="161">
        <f>NORMDIST(D3+0,0,1,TRUE)</f>
        <v>0.00023262907903552504</v>
      </c>
      <c r="F3" s="161">
        <f>NORMDIST(D3+0.1,0,1,TRUE)</f>
        <v>0.0003369292656768808</v>
      </c>
      <c r="G3" s="161">
        <f>NORMDIST(D3+0.02,0,1,TRUE)</f>
        <v>0.00025070689128053755</v>
      </c>
      <c r="H3" s="161">
        <f>NORMDIST(D3+0.03,0,1,TRUE)</f>
        <v>0.0002602291824274667</v>
      </c>
      <c r="I3" s="161">
        <f>NORMDIST(D3+0.04,0,1,TRUE)</f>
        <v>0.00027008769396347416</v>
      </c>
      <c r="J3" s="161">
        <f>NORMDIST(D3+0.05,0,1,TRUE)</f>
        <v>0.0002802932768161774</v>
      </c>
      <c r="K3" s="161">
        <f>NORMDIST(D3+0.06,0,1,TRUE)</f>
        <v>0.0002908570932907428</v>
      </c>
      <c r="L3" s="161">
        <f>NORMDIST(D3+0.07,0,1,TRUE)</f>
        <v>0.0003017906246086367</v>
      </c>
      <c r="M3" s="161">
        <f>NORMDIST(D3+0.08,0,1,TRUE)</f>
        <v>0.0003131056785811996</v>
      </c>
      <c r="N3" s="161">
        <f>NORMDIST(D3+0.09,0,1,TRUE)</f>
        <v>0.0003248143974188774</v>
      </c>
      <c r="P3" s="167">
        <v>0</v>
      </c>
      <c r="Q3" s="161">
        <v>0.5</v>
      </c>
      <c r="R3" s="161">
        <v>0.5039893563146316</v>
      </c>
      <c r="S3" s="161">
        <v>0.5079783137169019</v>
      </c>
      <c r="T3" s="161">
        <v>0.5119664734141126</v>
      </c>
      <c r="U3" s="161">
        <v>0.5159534368528308</v>
      </c>
      <c r="V3" s="161">
        <v>0.5199388058383725</v>
      </c>
      <c r="W3" s="161">
        <v>0.5239221826541068</v>
      </c>
      <c r="X3" s="161">
        <v>0.5279031701805211</v>
      </c>
      <c r="Y3" s="161">
        <v>0.5318813720139873</v>
      </c>
      <c r="Z3" s="161">
        <v>0.5358563925851721</v>
      </c>
    </row>
    <row r="4" spans="1:26" ht="12.75">
      <c r="A4" s="163" t="s">
        <v>139</v>
      </c>
      <c r="B4" s="162"/>
      <c r="C4" s="162"/>
      <c r="D4" s="168">
        <v>-3.4</v>
      </c>
      <c r="E4" s="161">
        <v>0.00033692926567652215</v>
      </c>
      <c r="F4" s="161">
        <v>0.0003494631183392771</v>
      </c>
      <c r="G4" s="161">
        <v>0.000362429149032506</v>
      </c>
      <c r="H4" s="161">
        <v>0.00037584091839959477</v>
      </c>
      <c r="I4" s="161">
        <v>0.00038971236258189546</v>
      </c>
      <c r="J4" s="161">
        <v>0.0004040578018642549</v>
      </c>
      <c r="K4" s="161">
        <v>0.00041889194944966235</v>
      </c>
      <c r="L4" s="161">
        <v>0.00043422992038211206</v>
      </c>
      <c r="M4" s="161">
        <v>0.00045008724059236727</v>
      </c>
      <c r="N4" s="161">
        <v>0.0004664798561082595</v>
      </c>
      <c r="P4" s="167">
        <v>0.1</v>
      </c>
      <c r="Q4" s="161">
        <v>0.539827837277029</v>
      </c>
      <c r="R4" s="161">
        <v>0.5437953125423168</v>
      </c>
      <c r="S4" s="161">
        <v>0.5477584260205839</v>
      </c>
      <c r="T4" s="161">
        <v>0.5517167866545611</v>
      </c>
      <c r="U4" s="161">
        <v>0.5556700048059064</v>
      </c>
      <c r="V4" s="161">
        <v>0.5596176923702425</v>
      </c>
      <c r="W4" s="161">
        <v>0.5635594628914329</v>
      </c>
      <c r="X4" s="161">
        <v>0.5674949316750384</v>
      </c>
      <c r="Y4" s="161">
        <v>0.5714237159009007</v>
      </c>
      <c r="Z4" s="161">
        <v>0.5753454347347955</v>
      </c>
    </row>
    <row r="5" spans="1:26" ht="12.75">
      <c r="A5" s="162"/>
      <c r="B5" s="162"/>
      <c r="C5" s="162"/>
      <c r="D5" s="167">
        <v>-3.3</v>
      </c>
      <c r="E5" s="161">
        <v>0.0004834241423842256</v>
      </c>
      <c r="F5" s="161">
        <v>0.0005009369137858322</v>
      </c>
      <c r="G5" s="161">
        <v>0.0005190354332076375</v>
      </c>
      <c r="H5" s="161">
        <v>0.0005377374218296094</v>
      </c>
      <c r="I5" s="161">
        <v>0.0005570610690239786</v>
      </c>
      <c r="J5" s="161">
        <v>0.0005770250423907664</v>
      </c>
      <c r="K5" s="161">
        <v>0.0005976484979343111</v>
      </c>
      <c r="L5" s="161">
        <v>0.000618951090387343</v>
      </c>
      <c r="M5" s="161">
        <v>0.0006409529836601813</v>
      </c>
      <c r="N5" s="161">
        <v>0.0006636748614397003</v>
      </c>
      <c r="P5" s="167">
        <v>0.2</v>
      </c>
      <c r="Q5" s="161">
        <v>0.579259709439103</v>
      </c>
      <c r="R5" s="161">
        <v>0.5831661634824423</v>
      </c>
      <c r="S5" s="161">
        <v>0.5870644226482147</v>
      </c>
      <c r="T5" s="161">
        <v>0.5909541151420059</v>
      </c>
      <c r="U5" s="161">
        <v>0.5948348716977958</v>
      </c>
      <c r="V5" s="161">
        <v>0.5987063256829237</v>
      </c>
      <c r="W5" s="161">
        <v>0.6025681132017605</v>
      </c>
      <c r="X5" s="161">
        <v>0.6064198731980395</v>
      </c>
      <c r="Y5" s="161">
        <v>0.6102612475557972</v>
      </c>
      <c r="Z5" s="161">
        <v>0.6140918811988774</v>
      </c>
    </row>
    <row r="6" spans="1:26" ht="12.75">
      <c r="A6" s="162"/>
      <c r="B6" s="162"/>
      <c r="C6" s="162"/>
      <c r="D6" s="167">
        <v>-3.1999999999999997</v>
      </c>
      <c r="E6" s="161">
        <v>0.0006871379379151943</v>
      </c>
      <c r="F6" s="161">
        <v>0.000711363968645129</v>
      </c>
      <c r="G6" s="161">
        <v>0.000736375261554012</v>
      </c>
      <c r="H6" s="161">
        <v>0.0007621946880674857</v>
      </c>
      <c r="I6" s="161">
        <v>0.0007888456943758726</v>
      </c>
      <c r="J6" s="161">
        <v>0.0008163523128286165</v>
      </c>
      <c r="K6" s="161">
        <v>0.0008447391734591747</v>
      </c>
      <c r="L6" s="161">
        <v>0.0008740315156317013</v>
      </c>
      <c r="M6" s="161">
        <v>0.0009042551998221793</v>
      </c>
      <c r="N6" s="161">
        <v>0.0009354367195137936</v>
      </c>
      <c r="P6" s="167">
        <v>0.30000000000000004</v>
      </c>
      <c r="Q6" s="161">
        <v>0.6179114221889527</v>
      </c>
      <c r="R6" s="161">
        <v>0.6217195218220193</v>
      </c>
      <c r="S6" s="161">
        <v>0.6255158347233201</v>
      </c>
      <c r="T6" s="161">
        <v>0.6293000189406536</v>
      </c>
      <c r="U6" s="161">
        <v>0.6330717360360281</v>
      </c>
      <c r="V6" s="161">
        <v>0.6368306511756191</v>
      </c>
      <c r="W6" s="161">
        <v>0.6405764332179913</v>
      </c>
      <c r="X6" s="161">
        <v>0.6443087548005468</v>
      </c>
      <c r="Y6" s="161">
        <v>0.6480272924241628</v>
      </c>
      <c r="Z6" s="161">
        <v>0.6517317265359824</v>
      </c>
    </row>
    <row r="7" spans="1:26" ht="12.75">
      <c r="A7" s="162"/>
      <c r="B7" s="162"/>
      <c r="C7" s="162"/>
      <c r="D7" s="167">
        <v>-3.0999999999999996</v>
      </c>
      <c r="E7" s="161">
        <v>0.0009676032132187595</v>
      </c>
      <c r="F7" s="161">
        <v>0.0010007824766140594</v>
      </c>
      <c r="G7" s="161">
        <v>0.0010350029748034117</v>
      </c>
      <c r="H7" s="161">
        <v>0.0010702938546788276</v>
      </c>
      <c r="I7" s="161">
        <v>0.0011066849574090654</v>
      </c>
      <c r="J7" s="161">
        <v>0.001144206831022787</v>
      </c>
      <c r="K7" s="161">
        <v>0.0011828907431041813</v>
      </c>
      <c r="L7" s="161">
        <v>0.0012227686935921689</v>
      </c>
      <c r="M7" s="161">
        <v>0.001263873427672424</v>
      </c>
      <c r="N7" s="161">
        <v>0.0013062384487694256</v>
      </c>
      <c r="P7" s="167">
        <v>0.4</v>
      </c>
      <c r="Q7" s="161">
        <v>0.6554217416103242</v>
      </c>
      <c r="R7" s="161">
        <v>0.6590970262276774</v>
      </c>
      <c r="S7" s="161">
        <v>0.6627572731517505</v>
      </c>
      <c r="T7" s="161">
        <v>0.6664021794045423</v>
      </c>
      <c r="U7" s="161">
        <v>0.6700314463394064</v>
      </c>
      <c r="V7" s="161">
        <v>0.6736447797120799</v>
      </c>
      <c r="W7" s="161">
        <v>0.6772418897496522</v>
      </c>
      <c r="X7" s="161">
        <v>0.6808224912174442</v>
      </c>
      <c r="Y7" s="161">
        <v>0.6843863034837774</v>
      </c>
      <c r="Z7" s="161">
        <v>0.6879330505826095</v>
      </c>
    </row>
    <row r="8" spans="1:26" ht="12.75" customHeight="1" thickBot="1">
      <c r="A8" s="162"/>
      <c r="B8" s="162"/>
      <c r="C8" s="162"/>
      <c r="D8" s="166" t="s">
        <v>112</v>
      </c>
      <c r="E8" s="166" t="s">
        <v>126</v>
      </c>
      <c r="F8" s="166" t="s">
        <v>127</v>
      </c>
      <c r="G8" s="166" t="s">
        <v>128</v>
      </c>
      <c r="H8" s="166" t="s">
        <v>129</v>
      </c>
      <c r="I8" s="166" t="s">
        <v>130</v>
      </c>
      <c r="J8" s="166" t="s">
        <v>131</v>
      </c>
      <c r="K8" s="166" t="s">
        <v>132</v>
      </c>
      <c r="L8" s="166" t="s">
        <v>133</v>
      </c>
      <c r="M8" s="166" t="s">
        <v>134</v>
      </c>
      <c r="N8" s="166" t="s">
        <v>135</v>
      </c>
      <c r="P8" s="167">
        <v>0.5</v>
      </c>
      <c r="Q8" s="161">
        <v>0.6914624612740131</v>
      </c>
      <c r="R8" s="161">
        <v>0.6949742691024805</v>
      </c>
      <c r="S8" s="161">
        <v>0.6984682124530338</v>
      </c>
      <c r="T8" s="161">
        <v>0.7019440346051236</v>
      </c>
      <c r="U8" s="161">
        <v>0.7054014837843019</v>
      </c>
      <c r="V8" s="161">
        <v>0.7088403132116536</v>
      </c>
      <c r="W8" s="161">
        <v>0.712260281150973</v>
      </c>
      <c r="X8" s="161">
        <v>0.7156611509536759</v>
      </c>
      <c r="Y8" s="161">
        <v>0.7190426911014356</v>
      </c>
      <c r="Z8" s="161">
        <v>0.7224046752465351</v>
      </c>
    </row>
    <row r="9" spans="1:26" ht="12.75">
      <c r="A9" s="162"/>
      <c r="B9" s="162"/>
      <c r="C9" s="162"/>
      <c r="D9" s="167">
        <v>-2.9999999999999996</v>
      </c>
      <c r="E9" s="161">
        <v>0.0013498980316301035</v>
      </c>
      <c r="F9" s="161">
        <v>0.0013948872354925257</v>
      </c>
      <c r="G9" s="161">
        <v>0.0014412419173395197</v>
      </c>
      <c r="H9" s="161">
        <v>0.0014889987452373354</v>
      </c>
      <c r="I9" s="161">
        <v>0.001538195211738258</v>
      </c>
      <c r="J9" s="161">
        <v>0.0015888696473649322</v>
      </c>
      <c r="K9" s="161">
        <v>0.0016410612341568598</v>
      </c>
      <c r="L9" s="161">
        <v>0.001694810019277293</v>
      </c>
      <c r="M9" s="161">
        <v>0.0017501569286764163</v>
      </c>
      <c r="N9" s="161">
        <v>0.0018071437808067081</v>
      </c>
      <c r="P9" s="167">
        <v>0.6</v>
      </c>
      <c r="Q9" s="161">
        <v>0.7257468822499263</v>
      </c>
      <c r="R9" s="161">
        <v>0.7290690962169943</v>
      </c>
      <c r="S9" s="161">
        <v>0.732371106531017</v>
      </c>
      <c r="T9" s="161">
        <v>0.7356527078843225</v>
      </c>
      <c r="U9" s="161">
        <v>0.7389137003071384</v>
      </c>
      <c r="V9" s="161">
        <v>0.7421538891941353</v>
      </c>
      <c r="W9" s="161">
        <v>0.7453730853286639</v>
      </c>
      <c r="X9" s="161">
        <v>0.7485711049046899</v>
      </c>
      <c r="Y9" s="161">
        <v>0.7517477695464294</v>
      </c>
      <c r="Z9" s="161">
        <v>0.7549029063256906</v>
      </c>
    </row>
    <row r="10" spans="1:26" ht="12.75">
      <c r="A10" s="162"/>
      <c r="B10" s="162"/>
      <c r="C10" s="162"/>
      <c r="D10" s="167">
        <v>-2.8999999999999995</v>
      </c>
      <c r="E10" s="161">
        <v>0.0018658133003837118</v>
      </c>
      <c r="F10" s="161">
        <v>0.0019262091321876618</v>
      </c>
      <c r="G10" s="161">
        <v>0.0019883758548939756</v>
      </c>
      <c r="H10" s="161">
        <v>0.002052358994939829</v>
      </c>
      <c r="I10" s="161">
        <v>0.0021182050404047192</v>
      </c>
      <c r="J10" s="161">
        <v>0.0021859614549133433</v>
      </c>
      <c r="K10" s="161">
        <v>0.002255676691542252</v>
      </c>
      <c r="L10" s="161">
        <v>0.0023274002067312782</v>
      </c>
      <c r="M10" s="161">
        <v>0.0024011824741893006</v>
      </c>
      <c r="N10" s="161">
        <v>0.002477074998785911</v>
      </c>
      <c r="P10" s="167">
        <v>0.7</v>
      </c>
      <c r="Q10" s="161">
        <v>0.758036347776927</v>
      </c>
      <c r="R10" s="161">
        <v>0.7611479319100133</v>
      </c>
      <c r="S10" s="161">
        <v>0.7642375022207488</v>
      </c>
      <c r="T10" s="161">
        <v>0.7673049076991025</v>
      </c>
      <c r="U10" s="161">
        <v>0.7703500028352094</v>
      </c>
      <c r="V10" s="161">
        <v>0.7733726476231317</v>
      </c>
      <c r="W10" s="161">
        <v>0.7763727075624005</v>
      </c>
      <c r="X10" s="161">
        <v>0.7793500536573503</v>
      </c>
      <c r="Y10" s="161">
        <v>0.7823045624142668</v>
      </c>
      <c r="Z10" s="161">
        <v>0.7852361158363629</v>
      </c>
    </row>
    <row r="11" spans="1:26" ht="12.75">
      <c r="A11" s="162"/>
      <c r="B11" s="162"/>
      <c r="C11" s="162"/>
      <c r="D11" s="167">
        <v>-2.7999999999999994</v>
      </c>
      <c r="E11" s="161">
        <v>0.0025551303304277573</v>
      </c>
      <c r="F11" s="161">
        <v>0.0026354020779049137</v>
      </c>
      <c r="G11" s="161">
        <v>0.0027179449227014985</v>
      </c>
      <c r="H11" s="161">
        <v>0.002802814632765105</v>
      </c>
      <c r="I11" s="161">
        <v>0.00289006807622616</v>
      </c>
      <c r="J11" s="161">
        <v>0.0029797632350546666</v>
      </c>
      <c r="K11" s="161">
        <v>0.003071959218650555</v>
      </c>
      <c r="L11" s="161">
        <v>0.0031667162773578728</v>
      </c>
      <c r="M11" s="161">
        <v>0.003264095815891266</v>
      </c>
      <c r="N11" s="161">
        <v>0.0033641604066692032</v>
      </c>
      <c r="P11" s="167">
        <v>0.7999999999999999</v>
      </c>
      <c r="Q11" s="161">
        <v>0.7881446014166031</v>
      </c>
      <c r="R11" s="161">
        <v>0.7910299121283983</v>
      </c>
      <c r="S11" s="161">
        <v>0.7938919464141869</v>
      </c>
      <c r="T11" s="161">
        <v>0.7967306081719315</v>
      </c>
      <c r="U11" s="161">
        <v>0.7995458067395502</v>
      </c>
      <c r="V11" s="161">
        <v>0.8023374568773076</v>
      </c>
      <c r="W11" s="161">
        <v>0.8051054787481915</v>
      </c>
      <c r="X11" s="161">
        <v>0.8078497978963038</v>
      </c>
      <c r="Y11" s="161">
        <v>0.8105703452232879</v>
      </c>
      <c r="Z11" s="161">
        <v>0.8132670569628273</v>
      </c>
    </row>
    <row r="12" spans="1:26" ht="12.75">
      <c r="A12" s="162"/>
      <c r="B12" s="162"/>
      <c r="C12" s="162"/>
      <c r="D12" s="167">
        <v>-2.6999999999999993</v>
      </c>
      <c r="E12" s="161">
        <v>0.0034669738030406183</v>
      </c>
      <c r="F12" s="161">
        <v>0.0035726009523997515</v>
      </c>
      <c r="G12" s="161">
        <v>0.0036811080091747606</v>
      </c>
      <c r="H12" s="161">
        <v>0.0037925623476854353</v>
      </c>
      <c r="I12" s="161">
        <v>0.003907032574852809</v>
      </c>
      <c r="J12" s="161">
        <v>0.004024588542758556</v>
      </c>
      <c r="K12" s="161">
        <v>0.004145301361035747</v>
      </c>
      <c r="L12" s="161">
        <v>0.004269243409089185</v>
      </c>
      <c r="M12" s="161">
        <v>0.004396488348120897</v>
      </c>
      <c r="N12" s="161">
        <v>0.004527111132967221</v>
      </c>
      <c r="P12" s="167">
        <v>0.8999999999999999</v>
      </c>
      <c r="Q12" s="161">
        <v>0.8159398746532405</v>
      </c>
      <c r="R12" s="161">
        <v>0.8185887451082027</v>
      </c>
      <c r="S12" s="161">
        <v>0.8212136203856282</v>
      </c>
      <c r="T12" s="161">
        <v>0.823814457754742</v>
      </c>
      <c r="U12" s="161">
        <v>0.8263912196613753</v>
      </c>
      <c r="V12" s="161">
        <v>0.8289438736915181</v>
      </c>
      <c r="W12" s="161">
        <v>0.8314723925331622</v>
      </c>
      <c r="X12" s="161">
        <v>0.8339767539364704</v>
      </c>
      <c r="Y12" s="161">
        <v>0.8364569406723075</v>
      </c>
      <c r="Z12" s="161">
        <v>0.838912940489169</v>
      </c>
    </row>
    <row r="13" spans="1:26" ht="13.5" thickBot="1">
      <c r="A13" s="163" t="s">
        <v>137</v>
      </c>
      <c r="B13" s="162"/>
      <c r="C13" s="162"/>
      <c r="D13" s="167">
        <v>-2.599999999999999</v>
      </c>
      <c r="E13" s="161">
        <v>0.004661188023718843</v>
      </c>
      <c r="F13" s="161">
        <v>0.004798796597126342</v>
      </c>
      <c r="G13" s="161">
        <v>0.00494001575777081</v>
      </c>
      <c r="H13" s="161">
        <v>0.005084925748991109</v>
      </c>
      <c r="I13" s="161">
        <v>0.00523360816355567</v>
      </c>
      <c r="J13" s="161">
        <v>0.005386145954066723</v>
      </c>
      <c r="K13" s="161">
        <v>0.005542623443082539</v>
      </c>
      <c r="L13" s="161">
        <v>0.00570312633295067</v>
      </c>
      <c r="M13" s="161">
        <v>0.005867741715332775</v>
      </c>
      <c r="N13" s="161">
        <v>0.006036558080412702</v>
      </c>
      <c r="P13" s="166" t="s">
        <v>112</v>
      </c>
      <c r="Q13" s="166" t="s">
        <v>126</v>
      </c>
      <c r="R13" s="166" t="s">
        <v>127</v>
      </c>
      <c r="S13" s="166" t="s">
        <v>128</v>
      </c>
      <c r="T13" s="166" t="s">
        <v>129</v>
      </c>
      <c r="U13" s="166" t="s">
        <v>130</v>
      </c>
      <c r="V13" s="166" t="s">
        <v>131</v>
      </c>
      <c r="W13" s="166" t="s">
        <v>132</v>
      </c>
      <c r="X13" s="166" t="s">
        <v>133</v>
      </c>
      <c r="Y13" s="166" t="s">
        <v>134</v>
      </c>
      <c r="Z13" s="166" t="s">
        <v>135</v>
      </c>
    </row>
    <row r="14" spans="1:26" ht="12.75">
      <c r="A14" s="163" t="s">
        <v>140</v>
      </c>
      <c r="B14" s="162"/>
      <c r="C14" s="162"/>
      <c r="D14" s="167">
        <v>-2.499999999999999</v>
      </c>
      <c r="E14" s="161">
        <v>0.006209665325776048</v>
      </c>
      <c r="F14" s="161">
        <v>0.006387154764943448</v>
      </c>
      <c r="G14" s="161">
        <v>0.006569119135546697</v>
      </c>
      <c r="H14" s="161">
        <v>0.0067556526071406164</v>
      </c>
      <c r="I14" s="161">
        <v>0.006946850788624115</v>
      </c>
      <c r="J14" s="161">
        <v>0.007142810735271454</v>
      </c>
      <c r="K14" s="161">
        <v>0.007343630955348179</v>
      </c>
      <c r="L14" s="161">
        <v>0.007549411416309049</v>
      </c>
      <c r="M14" s="161">
        <v>0.007760253550553653</v>
      </c>
      <c r="N14" s="161">
        <v>0.007976260260733614</v>
      </c>
      <c r="P14" s="167">
        <v>0.9999999999999999</v>
      </c>
      <c r="Q14" s="161">
        <v>0.8413447460685429</v>
      </c>
      <c r="R14" s="161">
        <v>0.8437523549787453</v>
      </c>
      <c r="S14" s="161">
        <v>0.8461357696272651</v>
      </c>
      <c r="T14" s="161">
        <v>0.8484949972116562</v>
      </c>
      <c r="U14" s="161">
        <v>0.8508300496690184</v>
      </c>
      <c r="V14" s="161">
        <v>0.853140943624104</v>
      </c>
      <c r="W14" s="161">
        <v>0.8554277003360904</v>
      </c>
      <c r="X14" s="161">
        <v>0.8576903456440607</v>
      </c>
      <c r="Y14" s="161">
        <v>0.8599289099112308</v>
      </c>
      <c r="Z14" s="161">
        <v>0.8621434279679644</v>
      </c>
    </row>
    <row r="15" spans="1:26" ht="12.75">
      <c r="A15" s="162"/>
      <c r="B15" s="162"/>
      <c r="C15" s="162"/>
      <c r="D15" s="167">
        <v>-2.399999999999999</v>
      </c>
      <c r="E15" s="161">
        <v>0.008197535924596044</v>
      </c>
      <c r="F15" s="161">
        <v>0.008424186399345612</v>
      </c>
      <c r="G15" s="161">
        <v>0.008656319025516668</v>
      </c>
      <c r="H15" s="161">
        <v>0.008894042630336774</v>
      </c>
      <c r="I15" s="161">
        <v>0.009137467530572652</v>
      </c>
      <c r="J15" s="161">
        <v>0.009386705534838558</v>
      </c>
      <c r="K15" s="161">
        <v>0.009641869945358428</v>
      </c>
      <c r="L15" s="161">
        <v>0.009903075559164254</v>
      </c>
      <c r="M15" s="161">
        <v>0.010170438668719695</v>
      </c>
      <c r="N15" s="161">
        <v>0.010444077061951162</v>
      </c>
      <c r="P15" s="167">
        <v>1.0999999999999999</v>
      </c>
      <c r="Q15" s="161">
        <v>0.8643339390536173</v>
      </c>
      <c r="R15" s="161">
        <v>0.8665004867572528</v>
      </c>
      <c r="S15" s="161">
        <v>0.8686431189572694</v>
      </c>
      <c r="T15" s="161">
        <v>0.8707618877599823</v>
      </c>
      <c r="U15" s="161">
        <v>0.8728568494372018</v>
      </c>
      <c r="V15" s="161">
        <v>0.8749280643628496</v>
      </c>
      <c r="W15" s="161">
        <v>0.8769755969486566</v>
      </c>
      <c r="X15" s="161">
        <v>0.8789995155789817</v>
      </c>
      <c r="Y15" s="161">
        <v>0.8809998925447993</v>
      </c>
      <c r="Z15" s="161">
        <v>0.8829768039768913</v>
      </c>
    </row>
    <row r="16" spans="1:26" ht="12.75">
      <c r="A16" s="162"/>
      <c r="B16" s="162"/>
      <c r="C16" s="162"/>
      <c r="D16" s="167">
        <v>-2.299999999999999</v>
      </c>
      <c r="E16" s="161">
        <v>0.010724110021675948</v>
      </c>
      <c r="F16" s="161">
        <v>0.011010658324411615</v>
      </c>
      <c r="G16" s="161">
        <v>0.011303844238552907</v>
      </c>
      <c r="H16" s="161">
        <v>0.011603791521903606</v>
      </c>
      <c r="I16" s="161">
        <v>0.011910625418547038</v>
      </c>
      <c r="J16" s="161">
        <v>0.012224472655044782</v>
      </c>
      <c r="K16" s="161">
        <v>0.012545461435946592</v>
      </c>
      <c r="L16" s="161">
        <v>0.012873721438601882</v>
      </c>
      <c r="M16" s="161">
        <v>0.013209383807256225</v>
      </c>
      <c r="N16" s="161">
        <v>0.013552581146419995</v>
      </c>
      <c r="P16" s="167">
        <v>1.2</v>
      </c>
      <c r="Q16" s="161">
        <v>0.8849303297782918</v>
      </c>
      <c r="R16" s="161">
        <v>0.8868605535560228</v>
      </c>
      <c r="S16" s="161">
        <v>0.8887675625521652</v>
      </c>
      <c r="T16" s="161">
        <v>0.8906514475743081</v>
      </c>
      <c r="U16" s="161">
        <v>0.8925123029254132</v>
      </c>
      <c r="V16" s="161">
        <v>0.8943502263331446</v>
      </c>
      <c r="W16" s="161">
        <v>0.8961653188786995</v>
      </c>
      <c r="X16" s="161">
        <v>0.8979576849251809</v>
      </c>
      <c r="Y16" s="161">
        <v>0.8997274320455579</v>
      </c>
      <c r="Z16" s="161">
        <v>0.9014746709502521</v>
      </c>
    </row>
    <row r="17" spans="1:26" ht="12.75">
      <c r="A17" s="162"/>
      <c r="B17" s="162"/>
      <c r="C17" s="162"/>
      <c r="D17" s="167">
        <v>-2.199999999999999</v>
      </c>
      <c r="E17" s="161">
        <v>0.013903447513498701</v>
      </c>
      <c r="F17" s="161">
        <v>0.014262118410668823</v>
      </c>
      <c r="G17" s="161">
        <v>0.01462873077598914</v>
      </c>
      <c r="H17" s="161">
        <v>0.015003422973732361</v>
      </c>
      <c r="I17" s="161">
        <v>0.015386334783925593</v>
      </c>
      <c r="J17" s="161">
        <v>0.015777607391090465</v>
      </c>
      <c r="K17" s="161">
        <v>0.01617738337216612</v>
      </c>
      <c r="L17" s="161">
        <v>0.016585806683605098</v>
      </c>
      <c r="M17" s="161">
        <v>0.01700302264763287</v>
      </c>
      <c r="N17" s="161">
        <v>0.01742917793765708</v>
      </c>
      <c r="P17" s="167">
        <v>1.3</v>
      </c>
      <c r="Q17" s="161">
        <v>0.9031995154143897</v>
      </c>
      <c r="R17" s="161">
        <v>0.904902082204761</v>
      </c>
      <c r="S17" s="161">
        <v>0.9065824910065281</v>
      </c>
      <c r="T17" s="161">
        <v>0.9082408643497192</v>
      </c>
      <c r="U17" s="161">
        <v>0.9098773275355475</v>
      </c>
      <c r="V17" s="161">
        <v>0.911492008562598</v>
      </c>
      <c r="W17" s="161">
        <v>0.913085038052915</v>
      </c>
      <c r="X17" s="161">
        <v>0.914656549178033</v>
      </c>
      <c r="Y17" s="161">
        <v>0.9162066775849859</v>
      </c>
      <c r="Z17" s="161">
        <v>0.917735561322331</v>
      </c>
    </row>
    <row r="18" spans="1:26" ht="12.75">
      <c r="A18" s="162"/>
      <c r="B18" s="162"/>
      <c r="C18" s="162"/>
      <c r="D18" s="167">
        <v>-2.0999999999999988</v>
      </c>
      <c r="E18" s="161">
        <v>0.017864420562816452</v>
      </c>
      <c r="F18" s="161">
        <v>0.018308899851658955</v>
      </c>
      <c r="G18" s="161">
        <v>0.018762766434937905</v>
      </c>
      <c r="H18" s="161">
        <v>0.019226172227517435</v>
      </c>
      <c r="I18" s="161">
        <v>0.019699270409377023</v>
      </c>
      <c r="J18" s="161">
        <v>0.02018221540570453</v>
      </c>
      <c r="K18" s="161">
        <v>0.020675162866070185</v>
      </c>
      <c r="L18" s="161">
        <v>0.02117826964267233</v>
      </c>
      <c r="M18" s="161">
        <v>0.021691693767647013</v>
      </c>
      <c r="N18" s="161">
        <v>0.022215594429431662</v>
      </c>
      <c r="P18" s="167">
        <v>1.4000000000000001</v>
      </c>
      <c r="Q18" s="161">
        <v>0.9192433407662289</v>
      </c>
      <c r="R18" s="161">
        <v>0.9207301585466074</v>
      </c>
      <c r="S18" s="161">
        <v>0.9221961594734536</v>
      </c>
      <c r="T18" s="161">
        <v>0.923641490463261</v>
      </c>
      <c r="U18" s="161">
        <v>0.925066300465673</v>
      </c>
      <c r="V18" s="161">
        <v>0.9264707403903516</v>
      </c>
      <c r="W18" s="161">
        <v>0.9278549630341062</v>
      </c>
      <c r="X18" s="161">
        <v>0.9292191230083144</v>
      </c>
      <c r="Y18" s="161">
        <v>0.9305633766666682</v>
      </c>
      <c r="Z18" s="161">
        <v>0.9318878820332746</v>
      </c>
    </row>
    <row r="19" spans="1:26" ht="12.75" customHeight="1" thickBot="1">
      <c r="A19" s="162"/>
      <c r="B19" s="162"/>
      <c r="C19" s="162"/>
      <c r="D19" s="166" t="s">
        <v>112</v>
      </c>
      <c r="E19" s="166" t="s">
        <v>126</v>
      </c>
      <c r="F19" s="166" t="s">
        <v>127</v>
      </c>
      <c r="G19" s="166" t="s">
        <v>128</v>
      </c>
      <c r="H19" s="166" t="s">
        <v>129</v>
      </c>
      <c r="I19" s="166" t="s">
        <v>130</v>
      </c>
      <c r="J19" s="166" t="s">
        <v>131</v>
      </c>
      <c r="K19" s="166" t="s">
        <v>132</v>
      </c>
      <c r="L19" s="166" t="s">
        <v>133</v>
      </c>
      <c r="M19" s="166" t="s">
        <v>134</v>
      </c>
      <c r="N19" s="166" t="s">
        <v>135</v>
      </c>
      <c r="P19" s="167">
        <v>1.5000000000000002</v>
      </c>
      <c r="Q19" s="161">
        <v>0.9331927987311419</v>
      </c>
      <c r="R19" s="161">
        <v>0.9344782879110834</v>
      </c>
      <c r="S19" s="161">
        <v>0.9357445121810641</v>
      </c>
      <c r="T19" s="161">
        <v>0.9369916355360215</v>
      </c>
      <c r="U19" s="161">
        <v>0.9382198232881882</v>
      </c>
      <c r="V19" s="161">
        <v>0.9394292419979411</v>
      </c>
      <c r="W19" s="161">
        <v>0.940620059405207</v>
      </c>
      <c r="X19" s="161">
        <v>0.941792444361447</v>
      </c>
      <c r="Y19" s="161">
        <v>0.9429465667622459</v>
      </c>
      <c r="Z19" s="161">
        <v>0.9440825974805305</v>
      </c>
    </row>
    <row r="20" spans="1:26" ht="12.75">
      <c r="A20" s="162"/>
      <c r="B20" s="162"/>
      <c r="C20" s="162"/>
      <c r="D20" s="167">
        <v>-1.9999999999999987</v>
      </c>
      <c r="E20" s="161">
        <v>0.02275013194817932</v>
      </c>
      <c r="F20" s="161">
        <v>0.023295467750211962</v>
      </c>
      <c r="G20" s="161">
        <v>0.023851764341508708</v>
      </c>
      <c r="H20" s="161">
        <v>0.024419185280222466</v>
      </c>
      <c r="I20" s="161">
        <v>0.024997895148220595</v>
      </c>
      <c r="J20" s="161">
        <v>0.025588059521638673</v>
      </c>
      <c r="K20" s="161">
        <v>0.026189844940452733</v>
      </c>
      <c r="L20" s="161">
        <v>0.026803418877054952</v>
      </c>
      <c r="M20" s="161">
        <v>0.027428949703836913</v>
      </c>
      <c r="N20" s="161">
        <v>0.028066606659772675</v>
      </c>
      <c r="P20" s="167">
        <v>1.6000000000000003</v>
      </c>
      <c r="Q20" s="161">
        <v>0.9452007083004421</v>
      </c>
      <c r="R20" s="161">
        <v>0.9463010718518803</v>
      </c>
      <c r="S20" s="161">
        <v>0.9473838615457479</v>
      </c>
      <c r="T20" s="161">
        <v>0.9484492515099106</v>
      </c>
      <c r="U20" s="161">
        <v>0.949497416525896</v>
      </c>
      <c r="V20" s="161">
        <v>0.9505285319663519</v>
      </c>
      <c r="W20" s="161">
        <v>0.9515427737332772</v>
      </c>
      <c r="X20" s="161">
        <v>0.9525403181970526</v>
      </c>
      <c r="Y20" s="161">
        <v>0.9535213421362799</v>
      </c>
      <c r="Z20" s="161">
        <v>0.9544860226784502</v>
      </c>
    </row>
    <row r="21" spans="1:26" ht="12.75">
      <c r="A21" s="162"/>
      <c r="B21" s="162"/>
      <c r="C21" s="162"/>
      <c r="D21" s="167">
        <v>-1.8999999999999986</v>
      </c>
      <c r="E21" s="161">
        <v>0.028716559816002074</v>
      </c>
      <c r="F21" s="161">
        <v>0.029378980040409397</v>
      </c>
      <c r="G21" s="161">
        <v>0.03005403896120007</v>
      </c>
      <c r="H21" s="161">
        <v>0.030741908929466044</v>
      </c>
      <c r="I21" s="161">
        <v>0.03144276298075277</v>
      </c>
      <c r="J21" s="161">
        <v>0.03215677479561374</v>
      </c>
      <c r="K21" s="161">
        <v>0.03288411865916396</v>
      </c>
      <c r="L21" s="161">
        <v>0.03362496941962845</v>
      </c>
      <c r="M21" s="161">
        <v>0.03437950244588994</v>
      </c>
      <c r="N21" s="161">
        <v>0.035147893584038914</v>
      </c>
      <c r="P21" s="167">
        <v>1.7000000000000004</v>
      </c>
      <c r="Q21" s="161">
        <v>0.955434537241457</v>
      </c>
      <c r="R21" s="161">
        <v>0.956367063475968</v>
      </c>
      <c r="S21" s="161">
        <v>0.9572837792086712</v>
      </c>
      <c r="T21" s="161">
        <v>0.958184862386405</v>
      </c>
      <c r="U21" s="161">
        <v>0.9590704910211927</v>
      </c>
      <c r="V21" s="161">
        <v>0.959940843136183</v>
      </c>
      <c r="W21" s="161">
        <v>0.9607960967125173</v>
      </c>
      <c r="X21" s="161">
        <v>0.9616364296371287</v>
      </c>
      <c r="Y21" s="161">
        <v>0.962462019651483</v>
      </c>
      <c r="Z21" s="161">
        <v>0.9632730443012738</v>
      </c>
    </row>
    <row r="22" spans="1:26" ht="12.75">
      <c r="A22" s="162"/>
      <c r="B22" s="162"/>
      <c r="C22" s="162"/>
      <c r="D22" s="167">
        <v>-1.7999999999999985</v>
      </c>
      <c r="E22" s="161">
        <v>0.03593031911292599</v>
      </c>
      <c r="F22" s="161">
        <v>0.036726955698726416</v>
      </c>
      <c r="G22" s="161">
        <v>0.037537980348516964</v>
      </c>
      <c r="H22" s="161">
        <v>0.038363570362871524</v>
      </c>
      <c r="I22" s="161">
        <v>0.03920390328748291</v>
      </c>
      <c r="J22" s="161">
        <v>0.040059156863817225</v>
      </c>
      <c r="K22" s="161">
        <v>0.04092950897880754</v>
      </c>
      <c r="L22" s="161">
        <v>0.04181513761359512</v>
      </c>
      <c r="M22" s="161">
        <v>0.042716220791328974</v>
      </c>
      <c r="N22" s="161">
        <v>0.04363293652403222</v>
      </c>
      <c r="P22" s="167">
        <v>1.8000000000000005</v>
      </c>
      <c r="Q22" s="161">
        <v>0.9640696808870742</v>
      </c>
      <c r="R22" s="161">
        <v>0.9648521064159614</v>
      </c>
      <c r="S22" s="161">
        <v>0.9656204975541101</v>
      </c>
      <c r="T22" s="161">
        <v>0.9663750305803718</v>
      </c>
      <c r="U22" s="161">
        <v>0.9671158813408363</v>
      </c>
      <c r="V22" s="161">
        <v>0.9678432252043865</v>
      </c>
      <c r="W22" s="161">
        <v>0.9685572370192472</v>
      </c>
      <c r="X22" s="161">
        <v>0.9692580910705341</v>
      </c>
      <c r="Y22" s="161">
        <v>0.9699459610388003</v>
      </c>
      <c r="Z22" s="161">
        <v>0.9706210199595907</v>
      </c>
    </row>
    <row r="23" spans="1:26" ht="12.75">
      <c r="A23" s="162"/>
      <c r="B23" s="162"/>
      <c r="C23" s="162"/>
      <c r="D23" s="167">
        <v>-1.6999999999999984</v>
      </c>
      <c r="E23" s="161">
        <v>0.04456546275854323</v>
      </c>
      <c r="F23" s="161">
        <v>0.04551397732155005</v>
      </c>
      <c r="G23" s="161">
        <v>0.04647865786372041</v>
      </c>
      <c r="H23" s="161">
        <v>0.04745968180294746</v>
      </c>
      <c r="I23" s="161">
        <v>0.048457226266722886</v>
      </c>
      <c r="J23" s="161">
        <v>0.049471468033648214</v>
      </c>
      <c r="K23" s="161">
        <v>0.05050258347410408</v>
      </c>
      <c r="L23" s="161">
        <v>0.05155074849008956</v>
      </c>
      <c r="M23" s="161">
        <v>0.05261613845425217</v>
      </c>
      <c r="N23" s="161">
        <v>0.05369892814811994</v>
      </c>
      <c r="P23" s="167">
        <v>1.9000000000000006</v>
      </c>
      <c r="Q23" s="161">
        <v>0.971283440183998</v>
      </c>
      <c r="R23" s="161">
        <v>0.9719333933402274</v>
      </c>
      <c r="S23" s="161">
        <v>0.9725710502961633</v>
      </c>
      <c r="T23" s="161">
        <v>0.9731965811229449</v>
      </c>
      <c r="U23" s="161">
        <v>0.9738101550595473</v>
      </c>
      <c r="V23" s="161">
        <v>0.9744119404783613</v>
      </c>
      <c r="W23" s="161">
        <v>0.9750021048517796</v>
      </c>
      <c r="X23" s="161">
        <v>0.9755808147197778</v>
      </c>
      <c r="Y23" s="161">
        <v>0.9761482356584915</v>
      </c>
      <c r="Z23" s="161">
        <v>0.9767045322497883</v>
      </c>
    </row>
    <row r="24" spans="1:26" ht="13.5" thickBot="1">
      <c r="A24" s="162"/>
      <c r="B24" s="162"/>
      <c r="C24" s="162"/>
      <c r="D24" s="167">
        <v>-1.5999999999999983</v>
      </c>
      <c r="E24" s="161">
        <v>0.054799291699558106</v>
      </c>
      <c r="F24" s="161">
        <v>0.05591740251946975</v>
      </c>
      <c r="G24" s="161">
        <v>0.05705343323775458</v>
      </c>
      <c r="H24" s="161">
        <v>0.05820755563855329</v>
      </c>
      <c r="I24" s="161">
        <v>0.059379940594793235</v>
      </c>
      <c r="J24" s="161">
        <v>0.06057075800205913</v>
      </c>
      <c r="K24" s="161">
        <v>0.06178017671181213</v>
      </c>
      <c r="L24" s="161">
        <v>0.06300836446397873</v>
      </c>
      <c r="M24" s="161">
        <v>0.06425548781893609</v>
      </c>
      <c r="N24" s="161">
        <v>0.06552171208891677</v>
      </c>
      <c r="P24" s="166" t="s">
        <v>112</v>
      </c>
      <c r="Q24" s="166" t="s">
        <v>126</v>
      </c>
      <c r="R24" s="166" t="s">
        <v>127</v>
      </c>
      <c r="S24" s="166" t="s">
        <v>128</v>
      </c>
      <c r="T24" s="166" t="s">
        <v>129</v>
      </c>
      <c r="U24" s="166" t="s">
        <v>130</v>
      </c>
      <c r="V24" s="166" t="s">
        <v>131</v>
      </c>
      <c r="W24" s="166" t="s">
        <v>132</v>
      </c>
      <c r="X24" s="166" t="s">
        <v>133</v>
      </c>
      <c r="Y24" s="166" t="s">
        <v>134</v>
      </c>
      <c r="Z24" s="166" t="s">
        <v>135</v>
      </c>
    </row>
    <row r="25" spans="1:26" ht="12.75">
      <c r="A25" s="162"/>
      <c r="B25" s="162"/>
      <c r="C25" s="162"/>
      <c r="D25" s="167">
        <v>-1.4999999999999982</v>
      </c>
      <c r="E25" s="161">
        <v>0.06680720126885831</v>
      </c>
      <c r="F25" s="161">
        <v>0.06811211796672567</v>
      </c>
      <c r="G25" s="161">
        <v>0.069436623333332</v>
      </c>
      <c r="H25" s="161">
        <v>0.07078087699168578</v>
      </c>
      <c r="I25" s="161">
        <v>0.07214503696589414</v>
      </c>
      <c r="J25" s="161">
        <v>0.07352925960964862</v>
      </c>
      <c r="K25" s="161">
        <v>0.07493369953432738</v>
      </c>
      <c r="L25" s="161">
        <v>0.0763585095367394</v>
      </c>
      <c r="M25" s="161">
        <v>0.07780384052654665</v>
      </c>
      <c r="N25" s="161">
        <v>0.07926984145339278</v>
      </c>
      <c r="P25" s="167">
        <v>2.0000000000000004</v>
      </c>
      <c r="Q25" s="161">
        <v>0.9772498680518207</v>
      </c>
      <c r="R25" s="161">
        <v>0.9777844055705684</v>
      </c>
      <c r="S25" s="161">
        <v>0.9783083062323531</v>
      </c>
      <c r="T25" s="161">
        <v>0.9788217303573277</v>
      </c>
      <c r="U25" s="161">
        <v>0.97932483713393</v>
      </c>
      <c r="V25" s="161">
        <v>0.9798177845942956</v>
      </c>
      <c r="W25" s="161">
        <v>0.9803007295906233</v>
      </c>
      <c r="X25" s="161">
        <v>0.9807738277724827</v>
      </c>
      <c r="Y25" s="161">
        <v>0.9812372335650621</v>
      </c>
      <c r="Z25" s="161">
        <v>0.981691100148341</v>
      </c>
    </row>
    <row r="26" spans="1:26" ht="12.75">
      <c r="A26" s="162"/>
      <c r="B26" s="162"/>
      <c r="C26" s="162"/>
      <c r="D26" s="167">
        <v>-1.3999999999999981</v>
      </c>
      <c r="E26" s="161">
        <v>0.08075665923377129</v>
      </c>
      <c r="F26" s="161">
        <v>0.0822644386776692</v>
      </c>
      <c r="G26" s="161">
        <v>0.08379332241501436</v>
      </c>
      <c r="H26" s="161">
        <v>0.08534345082196737</v>
      </c>
      <c r="I26" s="161">
        <v>0.08691496194708537</v>
      </c>
      <c r="J26" s="161">
        <v>0.08850799143740229</v>
      </c>
      <c r="K26" s="161">
        <v>0.09012267246445282</v>
      </c>
      <c r="L26" s="161">
        <v>0.09175913565028115</v>
      </c>
      <c r="M26" s="161">
        <v>0.09341750899347212</v>
      </c>
      <c r="N26" s="161">
        <v>0.09509791779523935</v>
      </c>
      <c r="P26" s="167">
        <v>2.1000000000000005</v>
      </c>
      <c r="Q26" s="161">
        <v>0.9821355794371835</v>
      </c>
      <c r="R26" s="161">
        <v>0.982570822062343</v>
      </c>
      <c r="S26" s="161">
        <v>0.9829969773523671</v>
      </c>
      <c r="T26" s="161">
        <v>0.9834141933163949</v>
      </c>
      <c r="U26" s="161">
        <v>0.983822616627834</v>
      </c>
      <c r="V26" s="161">
        <v>0.9842223926089095</v>
      </c>
      <c r="W26" s="161">
        <v>0.9846136652160744</v>
      </c>
      <c r="X26" s="161">
        <v>0.9849965770262676</v>
      </c>
      <c r="Y26" s="161">
        <v>0.9853712692240109</v>
      </c>
      <c r="Z26" s="161">
        <v>0.9857378815893312</v>
      </c>
    </row>
    <row r="27" spans="1:26" ht="12.75">
      <c r="A27" s="162"/>
      <c r="B27" s="162"/>
      <c r="C27" s="162"/>
      <c r="D27" s="167">
        <v>-1.299999999999998</v>
      </c>
      <c r="E27" s="161">
        <v>0.09680048458561064</v>
      </c>
      <c r="F27" s="161">
        <v>0.09852532904974831</v>
      </c>
      <c r="G27" s="161">
        <v>0.1002725679544425</v>
      </c>
      <c r="H27" s="161">
        <v>0.10204231507481953</v>
      </c>
      <c r="I27" s="161">
        <v>0.1038346811213009</v>
      </c>
      <c r="J27" s="161">
        <v>0.10564977366685568</v>
      </c>
      <c r="K27" s="161">
        <v>0.10748769707458727</v>
      </c>
      <c r="L27" s="161">
        <v>0.1093485524256923</v>
      </c>
      <c r="M27" s="161">
        <v>0.11123243744783506</v>
      </c>
      <c r="N27" s="161">
        <v>0.11313944644397766</v>
      </c>
      <c r="P27" s="167">
        <v>2.2000000000000006</v>
      </c>
      <c r="Q27" s="161">
        <v>0.9860965524865013</v>
      </c>
      <c r="R27" s="161">
        <v>0.9864474188535801</v>
      </c>
      <c r="S27" s="161">
        <v>0.986790616192744</v>
      </c>
      <c r="T27" s="161">
        <v>0.9871262785613979</v>
      </c>
      <c r="U27" s="161">
        <v>0.9874545385640535</v>
      </c>
      <c r="V27" s="161">
        <v>0.9877755273449556</v>
      </c>
      <c r="W27" s="161">
        <v>0.988089374581453</v>
      </c>
      <c r="X27" s="161">
        <v>0.9883962084780964</v>
      </c>
      <c r="Y27" s="161">
        <v>0.9886961557614471</v>
      </c>
      <c r="Z27" s="161">
        <v>0.9889893416755885</v>
      </c>
    </row>
    <row r="28" spans="1:26" ht="12.75">
      <c r="A28" s="162"/>
      <c r="B28" s="162"/>
      <c r="C28" s="162"/>
      <c r="D28" s="167">
        <v>-1.199999999999998</v>
      </c>
      <c r="E28" s="161">
        <v>0.11506967022170866</v>
      </c>
      <c r="F28" s="161">
        <v>0.11702319602310918</v>
      </c>
      <c r="G28" s="161">
        <v>0.11900010745520118</v>
      </c>
      <c r="H28" s="161">
        <v>0.12100048442101863</v>
      </c>
      <c r="I28" s="161">
        <v>0.12302440305134388</v>
      </c>
      <c r="J28" s="161">
        <v>0.1250719356371507</v>
      </c>
      <c r="K28" s="161">
        <v>0.12714315056279868</v>
      </c>
      <c r="L28" s="161">
        <v>0.12923811224001824</v>
      </c>
      <c r="M28" s="161">
        <v>0.13135688104273113</v>
      </c>
      <c r="N28" s="161">
        <v>0.13349951324274767</v>
      </c>
      <c r="P28" s="167">
        <v>2.3000000000000007</v>
      </c>
      <c r="Q28" s="161">
        <v>0.9892758899783238</v>
      </c>
      <c r="R28" s="161">
        <v>0.989555922938049</v>
      </c>
      <c r="S28" s="161">
        <v>0.9898295613312802</v>
      </c>
      <c r="T28" s="161">
        <v>0.9900969244408357</v>
      </c>
      <c r="U28" s="161">
        <v>0.9903581300546416</v>
      </c>
      <c r="V28" s="161">
        <v>0.9906132944651613</v>
      </c>
      <c r="W28" s="161">
        <v>0.9908625324694273</v>
      </c>
      <c r="X28" s="161">
        <v>0.991105957369663</v>
      </c>
      <c r="Y28" s="161">
        <v>0.9913436809744836</v>
      </c>
      <c r="Z28" s="161">
        <v>0.9915758136006545</v>
      </c>
    </row>
    <row r="29" spans="1:26" ht="12.75">
      <c r="A29" s="162"/>
      <c r="B29" s="162"/>
      <c r="C29" s="162"/>
      <c r="D29" s="167">
        <v>-1.0999999999999979</v>
      </c>
      <c r="E29" s="161">
        <v>0.13566606094638312</v>
      </c>
      <c r="F29" s="161">
        <v>0.13785657203203594</v>
      </c>
      <c r="G29" s="161">
        <v>0.1400710900887696</v>
      </c>
      <c r="H29" s="161">
        <v>0.1423096543559399</v>
      </c>
      <c r="I29" s="161">
        <v>0.14457229966391016</v>
      </c>
      <c r="J29" s="161">
        <v>0.14685905637589647</v>
      </c>
      <c r="K29" s="161">
        <v>0.14916995033098202</v>
      </c>
      <c r="L29" s="161">
        <v>0.15150500278834422</v>
      </c>
      <c r="M29" s="161">
        <v>0.15386423037273556</v>
      </c>
      <c r="N29" s="161">
        <v>0.1562476450212552</v>
      </c>
      <c r="P29" s="167">
        <v>2.400000000000001</v>
      </c>
      <c r="Q29" s="161">
        <v>0.991802464075404</v>
      </c>
      <c r="R29" s="161">
        <v>0.9920237397392663</v>
      </c>
      <c r="S29" s="161">
        <v>0.9922397464494463</v>
      </c>
      <c r="T29" s="161">
        <v>0.992450588583691</v>
      </c>
      <c r="U29" s="161">
        <v>0.9926563690446517</v>
      </c>
      <c r="V29" s="161">
        <v>0.9928571892647285</v>
      </c>
      <c r="W29" s="161">
        <v>0.9930531492113759</v>
      </c>
      <c r="X29" s="161">
        <v>0.9932443473928594</v>
      </c>
      <c r="Y29" s="161">
        <v>0.9934308808644533</v>
      </c>
      <c r="Z29" s="161">
        <v>0.993612845235057</v>
      </c>
    </row>
    <row r="30" spans="1:26" ht="12" customHeight="1" thickBot="1">
      <c r="A30" s="162"/>
      <c r="B30" s="162"/>
      <c r="C30" s="162"/>
      <c r="D30" s="166" t="s">
        <v>112</v>
      </c>
      <c r="E30" s="166" t="s">
        <v>126</v>
      </c>
      <c r="F30" s="166" t="s">
        <v>127</v>
      </c>
      <c r="G30" s="166" t="s">
        <v>128</v>
      </c>
      <c r="H30" s="166" t="s">
        <v>129</v>
      </c>
      <c r="I30" s="166" t="s">
        <v>130</v>
      </c>
      <c r="J30" s="166" t="s">
        <v>131</v>
      </c>
      <c r="K30" s="166" t="s">
        <v>132</v>
      </c>
      <c r="L30" s="166" t="s">
        <v>133</v>
      </c>
      <c r="M30" s="166" t="s">
        <v>134</v>
      </c>
      <c r="N30" s="166" t="s">
        <v>135</v>
      </c>
      <c r="P30" s="167">
        <v>2.500000000000001</v>
      </c>
      <c r="Q30" s="161">
        <v>0.993790334674224</v>
      </c>
      <c r="R30" s="161">
        <v>0.9939634419195874</v>
      </c>
      <c r="S30" s="161">
        <v>0.9941322582846674</v>
      </c>
      <c r="T30" s="161">
        <v>0.9942968736670494</v>
      </c>
      <c r="U30" s="161">
        <v>0.9944573765569176</v>
      </c>
      <c r="V30" s="161">
        <v>0.9946138540459332</v>
      </c>
      <c r="W30" s="161">
        <v>0.9947663918364442</v>
      </c>
      <c r="X30" s="161">
        <v>0.9949150742510089</v>
      </c>
      <c r="Y30" s="161">
        <v>0.9950599842422293</v>
      </c>
      <c r="Z30" s="161">
        <v>0.9952012034028739</v>
      </c>
    </row>
    <row r="31" spans="1:26" ht="12.75">
      <c r="A31" s="162"/>
      <c r="B31" s="162"/>
      <c r="C31" s="162"/>
      <c r="D31" s="167">
        <v>-0.9999999999999979</v>
      </c>
      <c r="E31" s="161">
        <v>0.15865525393145763</v>
      </c>
      <c r="F31" s="161">
        <v>0.16108705951083158</v>
      </c>
      <c r="G31" s="161">
        <v>0.16354305932769309</v>
      </c>
      <c r="H31" s="161">
        <v>0.16602324606353003</v>
      </c>
      <c r="I31" s="161">
        <v>0.16852760746683848</v>
      </c>
      <c r="J31" s="161">
        <v>0.17105612630848244</v>
      </c>
      <c r="K31" s="161">
        <v>0.17360878033862526</v>
      </c>
      <c r="L31" s="161">
        <v>0.1761855422452585</v>
      </c>
      <c r="M31" s="161">
        <v>0.17878637961437227</v>
      </c>
      <c r="N31" s="161">
        <v>0.18141125489179788</v>
      </c>
      <c r="P31" s="167">
        <v>2.600000000000001</v>
      </c>
      <c r="Q31" s="161">
        <v>0.9953388119762813</v>
      </c>
      <c r="R31" s="161">
        <v>0.9954728888670328</v>
      </c>
      <c r="S31" s="161">
        <v>0.9956035116518789</v>
      </c>
      <c r="T31" s="161">
        <v>0.9957307565909106</v>
      </c>
      <c r="U31" s="161">
        <v>0.995854698638964</v>
      </c>
      <c r="V31" s="161">
        <v>0.9959754114572417</v>
      </c>
      <c r="W31" s="161">
        <v>0.9960929674251471</v>
      </c>
      <c r="X31" s="161">
        <v>0.9962074376523145</v>
      </c>
      <c r="Y31" s="161">
        <v>0.996318891990825</v>
      </c>
      <c r="Z31" s="161">
        <v>0.9964273990476005</v>
      </c>
    </row>
    <row r="32" spans="1:26" ht="12.75">
      <c r="A32" s="162"/>
      <c r="B32" s="162"/>
      <c r="C32" s="162"/>
      <c r="D32" s="167">
        <v>-0.8999999999999979</v>
      </c>
      <c r="E32" s="161">
        <v>0.18406012534676008</v>
      </c>
      <c r="F32" s="161">
        <v>0.18673294303717314</v>
      </c>
      <c r="G32" s="161">
        <v>0.1894296547767127</v>
      </c>
      <c r="H32" s="161">
        <v>0.1921502021036967</v>
      </c>
      <c r="I32" s="161">
        <v>0.19489452125180895</v>
      </c>
      <c r="J32" s="161">
        <v>0.19766254312269282</v>
      </c>
      <c r="K32" s="161">
        <v>0.20045419326045022</v>
      </c>
      <c r="L32" s="161">
        <v>0.20326939182806902</v>
      </c>
      <c r="M32" s="161">
        <v>0.20610805358581374</v>
      </c>
      <c r="N32" s="161">
        <v>0.2089700878716022</v>
      </c>
      <c r="P32" s="167">
        <v>2.700000000000001</v>
      </c>
      <c r="Q32" s="161">
        <v>0.9965330261969598</v>
      </c>
      <c r="R32" s="161">
        <v>0.9966358395933308</v>
      </c>
      <c r="S32" s="161">
        <v>0.9967359041841086</v>
      </c>
      <c r="T32" s="161">
        <v>0.9968332837226423</v>
      </c>
      <c r="U32" s="161">
        <v>0.9969280407813494</v>
      </c>
      <c r="V32" s="161">
        <v>0.9970202367649456</v>
      </c>
      <c r="W32" s="161">
        <v>0.9971099319237738</v>
      </c>
      <c r="X32" s="161">
        <v>0.9971971853672349</v>
      </c>
      <c r="Y32" s="161">
        <v>0.9972820550772987</v>
      </c>
      <c r="Z32" s="161">
        <v>0.9973645979220953</v>
      </c>
    </row>
    <row r="33" spans="1:26" ht="12.75">
      <c r="A33" s="162"/>
      <c r="B33" s="162"/>
      <c r="C33" s="162"/>
      <c r="D33" s="167">
        <v>-0.7999999999999979</v>
      </c>
      <c r="E33" s="161">
        <v>0.2118553985833973</v>
      </c>
      <c r="F33" s="161">
        <v>0.21476388416363767</v>
      </c>
      <c r="G33" s="161">
        <v>0.21769543758573384</v>
      </c>
      <c r="H33" s="161">
        <v>0.22064994634265023</v>
      </c>
      <c r="I33" s="161">
        <v>0.22362729243760016</v>
      </c>
      <c r="J33" s="161">
        <v>0.22662735237686893</v>
      </c>
      <c r="K33" s="161">
        <v>0.22964999716479118</v>
      </c>
      <c r="L33" s="161">
        <v>0.23269509230089813</v>
      </c>
      <c r="M33" s="161">
        <v>0.23576249777925185</v>
      </c>
      <c r="N33" s="161">
        <v>0.23885206808998738</v>
      </c>
      <c r="P33" s="167">
        <v>2.800000000000001</v>
      </c>
      <c r="Q33" s="161">
        <v>0.9974448696695721</v>
      </c>
      <c r="R33" s="161">
        <v>0.9975229250012143</v>
      </c>
      <c r="S33" s="161">
        <v>0.9975988175258108</v>
      </c>
      <c r="T33" s="161">
        <v>0.9976725997932685</v>
      </c>
      <c r="U33" s="161">
        <v>0.9977443233084577</v>
      </c>
      <c r="V33" s="161">
        <v>0.9978140385450867</v>
      </c>
      <c r="W33" s="161">
        <v>0.9978817949595952</v>
      </c>
      <c r="X33" s="161">
        <v>0.9979476410050603</v>
      </c>
      <c r="Y33" s="161">
        <v>0.9980116241451056</v>
      </c>
      <c r="Z33" s="161">
        <v>0.9980737908678121</v>
      </c>
    </row>
    <row r="34" spans="1:26" ht="12.75">
      <c r="A34" s="162"/>
      <c r="B34" s="162"/>
      <c r="C34" s="162"/>
      <c r="D34" s="167">
        <v>-0.699999999999998</v>
      </c>
      <c r="E34" s="161">
        <v>0.2419636522230737</v>
      </c>
      <c r="F34" s="161">
        <v>0.2450970936743101</v>
      </c>
      <c r="G34" s="161">
        <v>0.24825223045357125</v>
      </c>
      <c r="H34" s="161">
        <v>0.25142889509531086</v>
      </c>
      <c r="I34" s="161">
        <v>0.2546269146713368</v>
      </c>
      <c r="J34" s="161">
        <v>0.2578461108058654</v>
      </c>
      <c r="K34" s="161">
        <v>0.26108629969286223</v>
      </c>
      <c r="L34" s="161">
        <v>0.2643472921156783</v>
      </c>
      <c r="M34" s="161">
        <v>0.26762889346898366</v>
      </c>
      <c r="N34" s="161">
        <v>0.2709309037830063</v>
      </c>
      <c r="P34" s="167">
        <v>2.9000000000000012</v>
      </c>
      <c r="Q34" s="161">
        <v>0.9981341866996158</v>
      </c>
      <c r="R34" s="161">
        <v>0.9981928562191937</v>
      </c>
      <c r="S34" s="161">
        <v>0.9982498430713242</v>
      </c>
      <c r="T34" s="161">
        <v>0.9983051899807232</v>
      </c>
      <c r="U34" s="161">
        <v>0.9983589387658429</v>
      </c>
      <c r="V34" s="161">
        <v>0.9984111303526348</v>
      </c>
      <c r="W34" s="161">
        <v>0.9984618047882617</v>
      </c>
      <c r="X34" s="161">
        <v>0.9985110012547624</v>
      </c>
      <c r="Y34" s="161">
        <v>0.99855875808266</v>
      </c>
      <c r="Z34" s="161">
        <v>0.9986051127645081</v>
      </c>
    </row>
    <row r="35" spans="1:26" ht="13.5" thickBot="1">
      <c r="A35" s="162"/>
      <c r="B35" s="162"/>
      <c r="C35" s="162"/>
      <c r="D35" s="167">
        <v>-0.599999999999998</v>
      </c>
      <c r="E35" s="161">
        <v>0.2742531177500742</v>
      </c>
      <c r="F35" s="161">
        <v>0.2775953247534657</v>
      </c>
      <c r="G35" s="161">
        <v>0.2809573088985651</v>
      </c>
      <c r="H35" s="161">
        <v>0.2843388490463249</v>
      </c>
      <c r="I35" s="161">
        <v>0.2877397188490277</v>
      </c>
      <c r="J35" s="161">
        <v>0.291159686788347</v>
      </c>
      <c r="K35" s="161">
        <v>0.29459851621569877</v>
      </c>
      <c r="L35" s="161">
        <v>0.2980559653948771</v>
      </c>
      <c r="M35" s="161">
        <v>0.30153178754696686</v>
      </c>
      <c r="N35" s="161">
        <v>0.30502573089752016</v>
      </c>
      <c r="P35" s="166" t="s">
        <v>112</v>
      </c>
      <c r="Q35" s="166" t="s">
        <v>126</v>
      </c>
      <c r="R35" s="166" t="s">
        <v>127</v>
      </c>
      <c r="S35" s="166" t="s">
        <v>128</v>
      </c>
      <c r="T35" s="166" t="s">
        <v>129</v>
      </c>
      <c r="U35" s="166" t="s">
        <v>130</v>
      </c>
      <c r="V35" s="166" t="s">
        <v>131</v>
      </c>
      <c r="W35" s="166" t="s">
        <v>132</v>
      </c>
      <c r="X35" s="166" t="s">
        <v>133</v>
      </c>
      <c r="Y35" s="166" t="s">
        <v>134</v>
      </c>
      <c r="Z35" s="166" t="s">
        <v>135</v>
      </c>
    </row>
    <row r="36" spans="1:26" ht="12.75">
      <c r="A36" s="162"/>
      <c r="B36" s="162"/>
      <c r="C36" s="162"/>
      <c r="D36" s="167">
        <v>-0.499999999999998</v>
      </c>
      <c r="E36" s="161">
        <v>0.30853753872598766</v>
      </c>
      <c r="F36" s="161">
        <v>0.3120669494173913</v>
      </c>
      <c r="G36" s="161">
        <v>0.3156136965162233</v>
      </c>
      <c r="H36" s="161">
        <v>0.3191775087825566</v>
      </c>
      <c r="I36" s="161">
        <v>0.3227581102503485</v>
      </c>
      <c r="J36" s="161">
        <v>0.32635522028792074</v>
      </c>
      <c r="K36" s="161">
        <v>0.3299685536605944</v>
      </c>
      <c r="L36" s="161">
        <v>0.3335978205954584</v>
      </c>
      <c r="M36" s="161">
        <v>0.3372427268482503</v>
      </c>
      <c r="N36" s="161">
        <v>0.34090297377232326</v>
      </c>
      <c r="P36" s="167">
        <v>3.0000000000000013</v>
      </c>
      <c r="Q36" s="161">
        <v>0.9986501019683701</v>
      </c>
      <c r="R36" s="161">
        <v>0.9986937615512305</v>
      </c>
      <c r="S36" s="161">
        <v>0.9987361265723278</v>
      </c>
      <c r="T36" s="161">
        <v>0.9987772313064077</v>
      </c>
      <c r="U36" s="161">
        <v>0.9988171092568956</v>
      </c>
      <c r="V36" s="161">
        <v>0.9988557931689772</v>
      </c>
      <c r="W36" s="161">
        <v>0.9988933150425909</v>
      </c>
      <c r="X36" s="161">
        <v>0.9989297061453213</v>
      </c>
      <c r="Y36" s="161">
        <v>0.9989649970251975</v>
      </c>
      <c r="Z36" s="161">
        <v>0.9989992175233859</v>
      </c>
    </row>
    <row r="37" spans="1:26" ht="12.75">
      <c r="A37" s="162"/>
      <c r="B37" s="162"/>
      <c r="C37" s="162"/>
      <c r="D37" s="167">
        <v>-0.399999999999998</v>
      </c>
      <c r="E37" s="161">
        <v>0.3445782583896766</v>
      </c>
      <c r="F37" s="161">
        <v>0.34826827346401834</v>
      </c>
      <c r="G37" s="161">
        <v>0.351972707575838</v>
      </c>
      <c r="H37" s="161">
        <v>0.35569124519945394</v>
      </c>
      <c r="I37" s="161">
        <v>0.3594235667820095</v>
      </c>
      <c r="J37" s="161">
        <v>0.3631693488243817</v>
      </c>
      <c r="K37" s="161">
        <v>0.3669282639639727</v>
      </c>
      <c r="L37" s="161">
        <v>0.3706999810593472</v>
      </c>
      <c r="M37" s="161">
        <v>0.3744841652766807</v>
      </c>
      <c r="N37" s="161">
        <v>0.3782804781779815</v>
      </c>
      <c r="P37" s="167">
        <v>3.1000000000000014</v>
      </c>
      <c r="Q37" s="161">
        <v>0.9990323967867818</v>
      </c>
      <c r="R37" s="161">
        <v>0.9990645632804858</v>
      </c>
      <c r="S37" s="161">
        <v>0.9990957448001778</v>
      </c>
      <c r="T37" s="161">
        <v>0.9991259684843683</v>
      </c>
      <c r="U37" s="161">
        <v>0.9991552608265417</v>
      </c>
      <c r="V37" s="161">
        <v>0.9991836476871707</v>
      </c>
      <c r="W37" s="161">
        <v>0.9992111543056245</v>
      </c>
      <c r="X37" s="161">
        <v>0.9992378053119325</v>
      </c>
      <c r="Y37" s="161">
        <v>0.999263624738446</v>
      </c>
      <c r="Z37" s="161">
        <v>0.9992886360313552</v>
      </c>
    </row>
    <row r="38" spans="1:26" ht="12.75">
      <c r="A38" s="162"/>
      <c r="B38" s="162"/>
      <c r="C38" s="162"/>
      <c r="D38" s="167">
        <v>-0.29999999999999805</v>
      </c>
      <c r="E38" s="161">
        <v>0.3820885778110481</v>
      </c>
      <c r="F38" s="161">
        <v>0.3859081188011234</v>
      </c>
      <c r="G38" s="161">
        <v>0.38973875244420353</v>
      </c>
      <c r="H38" s="161">
        <v>0.3935801268019612</v>
      </c>
      <c r="I38" s="161">
        <v>0.39743188679824026</v>
      </c>
      <c r="J38" s="161">
        <v>0.4012936743170771</v>
      </c>
      <c r="K38" s="161">
        <v>0.40516512830220486</v>
      </c>
      <c r="L38" s="161">
        <v>0.40904588485799487</v>
      </c>
      <c r="M38" s="161">
        <v>0.4129355773517862</v>
      </c>
      <c r="N38" s="161">
        <v>0.41683383651755845</v>
      </c>
      <c r="P38" s="167">
        <v>3.2000000000000015</v>
      </c>
      <c r="Q38" s="161">
        <v>0.9993128620620841</v>
      </c>
      <c r="R38" s="161">
        <v>0.9993363251385605</v>
      </c>
      <c r="S38" s="161">
        <v>0.9993590470163396</v>
      </c>
      <c r="T38" s="161">
        <v>0.9993810489096135</v>
      </c>
      <c r="U38" s="161">
        <v>0.9994023515020658</v>
      </c>
      <c r="V38" s="161">
        <v>0.9994229749576101</v>
      </c>
      <c r="W38" s="161">
        <v>0.9994429389309754</v>
      </c>
      <c r="X38" s="161">
        <v>0.99946226257817</v>
      </c>
      <c r="Y38" s="161">
        <v>0.9994809645667937</v>
      </c>
      <c r="Z38" s="161">
        <v>0.9994990630862143</v>
      </c>
    </row>
    <row r="39" spans="1:26" ht="12.75">
      <c r="A39" s="162"/>
      <c r="B39" s="162"/>
      <c r="C39" s="162"/>
      <c r="D39" s="167">
        <v>-0.19999999999999804</v>
      </c>
      <c r="E39" s="161">
        <v>0.4207402905608978</v>
      </c>
      <c r="F39" s="161">
        <v>0.4246545652652053</v>
      </c>
      <c r="G39" s="161">
        <v>0.4285762840991001</v>
      </c>
      <c r="H39" s="161">
        <v>0.4325050683249624</v>
      </c>
      <c r="I39" s="161">
        <v>0.4364405371085679</v>
      </c>
      <c r="J39" s="161">
        <v>0.4403823076297583</v>
      </c>
      <c r="K39" s="161">
        <v>0.44432999519409433</v>
      </c>
      <c r="L39" s="161">
        <v>0.44828321334543964</v>
      </c>
      <c r="M39" s="161">
        <v>0.4522415739794169</v>
      </c>
      <c r="N39" s="161">
        <v>0.45620468745768394</v>
      </c>
      <c r="P39" s="167">
        <v>3.3000000000000016</v>
      </c>
      <c r="Q39" s="161">
        <v>0.9995165758576167</v>
      </c>
      <c r="R39" s="161">
        <v>0.9995335201438931</v>
      </c>
      <c r="S39" s="161">
        <v>0.9995499127594081</v>
      </c>
      <c r="T39" s="161">
        <v>0.9995657700796186</v>
      </c>
      <c r="U39" s="161">
        <v>0.999581108050549</v>
      </c>
      <c r="V39" s="161">
        <v>0.9995959421981355</v>
      </c>
      <c r="W39" s="161">
        <v>0.9996102876374177</v>
      </c>
      <c r="X39" s="161">
        <v>0.9996241590816002</v>
      </c>
      <c r="Y39" s="161">
        <v>0.9996375708509669</v>
      </c>
      <c r="Z39" s="161">
        <v>0.9996505368816616</v>
      </c>
    </row>
    <row r="40" spans="1:26" ht="12.75">
      <c r="A40" s="162"/>
      <c r="B40" s="162"/>
      <c r="C40" s="162"/>
      <c r="D40" s="167">
        <v>-0.09999999999999803</v>
      </c>
      <c r="E40" s="161">
        <v>0.4601721627229718</v>
      </c>
      <c r="F40" s="161">
        <v>0.46414360741482863</v>
      </c>
      <c r="G40" s="161">
        <v>0.46811862798601345</v>
      </c>
      <c r="H40" s="161">
        <v>0.47209682981947965</v>
      </c>
      <c r="I40" s="161">
        <v>0.47607781734589394</v>
      </c>
      <c r="J40" s="161">
        <v>0.4800611941616283</v>
      </c>
      <c r="K40" s="161">
        <v>0.48404656314717</v>
      </c>
      <c r="L40" s="161">
        <v>0.48803352658588817</v>
      </c>
      <c r="M40" s="161">
        <v>0.49202168628309884</v>
      </c>
      <c r="N40" s="161">
        <v>0.4960106436853692</v>
      </c>
      <c r="P40" s="167">
        <v>3.4000000000000017</v>
      </c>
      <c r="Q40" s="161">
        <v>0.9996630707343231</v>
      </c>
      <c r="R40" s="161">
        <v>0.9996751856025816</v>
      </c>
      <c r="S40" s="161">
        <v>0.9996868943214197</v>
      </c>
      <c r="T40" s="161">
        <v>0.9996982093753914</v>
      </c>
      <c r="U40" s="161">
        <v>0.9997091429067089</v>
      </c>
      <c r="V40" s="161">
        <v>0.9997197067231842</v>
      </c>
      <c r="W40" s="161">
        <v>0.9997299123060376</v>
      </c>
      <c r="X40" s="161">
        <v>0.9997397708175726</v>
      </c>
      <c r="Y40" s="161">
        <v>0.9997492931087196</v>
      </c>
      <c r="Z40" s="161">
        <v>0.9997584897264333</v>
      </c>
    </row>
    <row r="41" spans="1:26" ht="12" customHeight="1" thickBot="1">
      <c r="A41" s="162"/>
      <c r="B41" s="162"/>
      <c r="C41" s="162"/>
      <c r="D41" s="166" t="s">
        <v>112</v>
      </c>
      <c r="E41" s="166" t="s">
        <v>126</v>
      </c>
      <c r="F41" s="166" t="s">
        <v>127</v>
      </c>
      <c r="G41" s="166" t="s">
        <v>128</v>
      </c>
      <c r="H41" s="166" t="s">
        <v>129</v>
      </c>
      <c r="I41" s="166" t="s">
        <v>130</v>
      </c>
      <c r="J41" s="166" t="s">
        <v>131</v>
      </c>
      <c r="K41" s="166" t="s">
        <v>132</v>
      </c>
      <c r="L41" s="166" t="s">
        <v>133</v>
      </c>
      <c r="M41" s="166" t="s">
        <v>134</v>
      </c>
      <c r="N41" s="166" t="s">
        <v>135</v>
      </c>
      <c r="P41" s="167">
        <v>3.5000000000000018</v>
      </c>
      <c r="Q41" s="161">
        <v>0.9997673709209641</v>
      </c>
      <c r="R41" s="161">
        <v>0.9997759466530091</v>
      </c>
      <c r="S41" s="161">
        <v>0.9997842266007055</v>
      </c>
      <c r="T41" s="161">
        <v>0.9997922201665208</v>
      </c>
      <c r="U41" s="161">
        <v>0.999799936483994</v>
      </c>
      <c r="V41" s="161">
        <v>0.999807384424365</v>
      </c>
      <c r="W41" s="161">
        <v>0.9998145726030652</v>
      </c>
      <c r="X41" s="161">
        <v>0.9998215093860952</v>
      </c>
      <c r="Y41" s="161">
        <v>0.999828202896254</v>
      </c>
      <c r="Z41" s="161">
        <v>0.9998346610192808</v>
      </c>
    </row>
    <row r="42" spans="1:26" ht="12.75">
      <c r="A42" s="162"/>
      <c r="B42" s="162"/>
      <c r="C42" s="162"/>
      <c r="D42" s="167">
        <v>0</v>
      </c>
      <c r="E42" s="161">
        <v>0.5</v>
      </c>
      <c r="F42" s="161">
        <v>0.5039893563146316</v>
      </c>
      <c r="G42" s="161">
        <v>0.5079783137169019</v>
      </c>
      <c r="H42" s="161">
        <v>0.5119664734141126</v>
      </c>
      <c r="I42" s="161">
        <v>0.5159534368528308</v>
      </c>
      <c r="J42" s="161">
        <v>0.5199388058383725</v>
      </c>
      <c r="K42" s="161">
        <v>0.5239221826541068</v>
      </c>
      <c r="L42" s="161">
        <v>0.5279031701805211</v>
      </c>
      <c r="M42" s="161">
        <v>0.5318813720139873</v>
      </c>
      <c r="N42" s="161">
        <v>0.5358563925851721</v>
      </c>
      <c r="P42" s="167">
        <v>3.600000000000002</v>
      </c>
      <c r="Q42" s="161">
        <v>0.999840891409842</v>
      </c>
      <c r="R42" s="161">
        <v>0.9998469014974267</v>
      </c>
      <c r="S42" s="161">
        <v>0.9998526984920927</v>
      </c>
      <c r="T42" s="161">
        <v>0.9998582893901249</v>
      </c>
      <c r="U42" s="161">
        <v>0.9998636809795542</v>
      </c>
      <c r="V42" s="161">
        <v>0.9998688798455808</v>
      </c>
      <c r="W42" s="161">
        <v>0.9998738923758592</v>
      </c>
      <c r="X42" s="161">
        <v>0.9998787247657144</v>
      </c>
      <c r="Y42" s="161">
        <v>0.999883383023184</v>
      </c>
      <c r="Z42" s="161">
        <v>0.9998878729740189</v>
      </c>
    </row>
    <row r="43" spans="1:26" ht="12.75">
      <c r="A43" s="162"/>
      <c r="B43" s="162"/>
      <c r="C43" s="162"/>
      <c r="D43" s="167">
        <v>0.1</v>
      </c>
      <c r="E43" s="161">
        <v>0.539827837277029</v>
      </c>
      <c r="F43" s="161">
        <v>0.5437953125423168</v>
      </c>
      <c r="G43" s="161">
        <v>0.5477584260205839</v>
      </c>
      <c r="H43" s="161">
        <v>0.5517167866545611</v>
      </c>
      <c r="I43" s="161">
        <v>0.5556700048059064</v>
      </c>
      <c r="J43" s="161">
        <v>0.5596176923702425</v>
      </c>
      <c r="K43" s="161">
        <v>0.5635594628914329</v>
      </c>
      <c r="L43" s="161">
        <v>0.5674949316750384</v>
      </c>
      <c r="M43" s="161">
        <v>0.5714237159009007</v>
      </c>
      <c r="N43" s="161">
        <v>0.5753454347347955</v>
      </c>
      <c r="P43" s="167">
        <v>3.700000000000002</v>
      </c>
      <c r="Q43" s="161">
        <v>0.999892200266522</v>
      </c>
      <c r="R43" s="161">
        <v>0.9998963703763242</v>
      </c>
      <c r="S43" s="161">
        <v>0.9999003886110253</v>
      </c>
      <c r="T43" s="161">
        <v>0.999904260114733</v>
      </c>
      <c r="U43" s="161">
        <v>0.9999079898725252</v>
      </c>
      <c r="V43" s="161">
        <v>0.9999115827148002</v>
      </c>
      <c r="W43" s="161">
        <v>0.9999150433215042</v>
      </c>
      <c r="X43" s="161">
        <v>0.999918376226299</v>
      </c>
      <c r="Y43" s="161">
        <v>0.9999215858206165</v>
      </c>
      <c r="Z43" s="161">
        <v>0.999924676357622</v>
      </c>
    </row>
    <row r="44" spans="1:26" ht="12.75">
      <c r="A44" s="162"/>
      <c r="B44" s="162"/>
      <c r="C44" s="162"/>
      <c r="D44" s="167">
        <v>0.2</v>
      </c>
      <c r="E44" s="161">
        <v>0.579259709439103</v>
      </c>
      <c r="F44" s="161">
        <v>0.5831661634824423</v>
      </c>
      <c r="G44" s="161">
        <v>0.5870644226482147</v>
      </c>
      <c r="H44" s="161">
        <v>0.5909541151420059</v>
      </c>
      <c r="I44" s="161">
        <v>0.5948348716977958</v>
      </c>
      <c r="J44" s="161">
        <v>0.5987063256829237</v>
      </c>
      <c r="K44" s="161">
        <v>0.6025681132017605</v>
      </c>
      <c r="L44" s="161">
        <v>0.6064198731980395</v>
      </c>
      <c r="M44" s="161">
        <v>0.6102612475557972</v>
      </c>
      <c r="N44" s="161">
        <v>0.6140918811988774</v>
      </c>
      <c r="P44" s="167">
        <v>3.800000000000002</v>
      </c>
      <c r="Q44" s="161">
        <v>0.9999276519560756</v>
      </c>
      <c r="R44" s="161">
        <v>0.9999305166041177</v>
      </c>
      <c r="S44" s="161">
        <v>0.9999332741629698</v>
      </c>
      <c r="T44" s="161">
        <v>0.9999359283705092</v>
      </c>
      <c r="U44" s="161">
        <v>0.9999384828448187</v>
      </c>
      <c r="V44" s="161">
        <v>0.999940941087582</v>
      </c>
      <c r="W44" s="161">
        <v>0.9999433064874635</v>
      </c>
      <c r="X44" s="161">
        <v>0.9999455823233683</v>
      </c>
      <c r="Y44" s="161">
        <v>0.9999477717675965</v>
      </c>
      <c r="Z44" s="161">
        <v>0.9999498778890042</v>
      </c>
    </row>
    <row r="45" spans="1:26" ht="12.75">
      <c r="A45" s="162"/>
      <c r="B45" s="162"/>
      <c r="C45" s="162"/>
      <c r="D45" s="167">
        <v>0.30000000000000004</v>
      </c>
      <c r="E45" s="161">
        <v>0.6179114221889527</v>
      </c>
      <c r="F45" s="161">
        <v>0.6217195218220193</v>
      </c>
      <c r="G45" s="161">
        <v>0.6255158347233201</v>
      </c>
      <c r="H45" s="161">
        <v>0.6293000189406536</v>
      </c>
      <c r="I45" s="161">
        <v>0.6330717360360281</v>
      </c>
      <c r="J45" s="161">
        <v>0.6368306511756191</v>
      </c>
      <c r="K45" s="161">
        <v>0.6405764332179913</v>
      </c>
      <c r="L45" s="161">
        <v>0.6443087548005468</v>
      </c>
      <c r="M45" s="161">
        <v>0.6480272924241628</v>
      </c>
      <c r="N45" s="161">
        <v>0.6517317265359824</v>
      </c>
      <c r="P45" s="167">
        <v>3.900000000000002</v>
      </c>
      <c r="Q45" s="161">
        <v>0.9999519036559821</v>
      </c>
      <c r="R45" s="161">
        <v>0.9999538519394435</v>
      </c>
      <c r="S45" s="161">
        <v>0.999955725515683</v>
      </c>
      <c r="T45" s="161">
        <v>0.9999575270692137</v>
      </c>
      <c r="U45" s="161">
        <v>0.9999592591954402</v>
      </c>
      <c r="V45" s="161">
        <v>0.9999609244034011</v>
      </c>
      <c r="W45" s="161">
        <v>0.9999625251183089</v>
      </c>
      <c r="X45" s="161">
        <v>0.9999640636840943</v>
      </c>
      <c r="Y45" s="161">
        <v>0.9999655423658864</v>
      </c>
      <c r="Z45" s="161">
        <v>0.999966963352368</v>
      </c>
    </row>
    <row r="46" spans="1:26" ht="13.5" thickBot="1">
      <c r="A46" s="162"/>
      <c r="B46" s="162"/>
      <c r="C46" s="162"/>
      <c r="D46" s="167">
        <v>0.4</v>
      </c>
      <c r="E46" s="161">
        <v>0.6554217416103242</v>
      </c>
      <c r="F46" s="161">
        <v>0.6590970262276774</v>
      </c>
      <c r="G46" s="161">
        <v>0.6627572731517505</v>
      </c>
      <c r="H46" s="161">
        <v>0.6664021794045423</v>
      </c>
      <c r="I46" s="161">
        <v>0.6700314463394064</v>
      </c>
      <c r="J46" s="161">
        <v>0.6736447797120799</v>
      </c>
      <c r="K46" s="161">
        <v>0.6772418897496522</v>
      </c>
      <c r="L46" s="161">
        <v>0.6808224912174442</v>
      </c>
      <c r="M46" s="161">
        <v>0.6843863034837774</v>
      </c>
      <c r="N46" s="161">
        <v>0.6879330505826095</v>
      </c>
      <c r="P46" s="166" t="s">
        <v>112</v>
      </c>
      <c r="Q46" s="166" t="s">
        <v>126</v>
      </c>
      <c r="R46" s="166" t="s">
        <v>127</v>
      </c>
      <c r="S46" s="166" t="s">
        <v>128</v>
      </c>
      <c r="T46" s="166" t="s">
        <v>129</v>
      </c>
      <c r="U46" s="166" t="s">
        <v>130</v>
      </c>
      <c r="V46" s="166" t="s">
        <v>131</v>
      </c>
      <c r="W46" s="166" t="s">
        <v>132</v>
      </c>
      <c r="X46" s="166" t="s">
        <v>133</v>
      </c>
      <c r="Y46" s="166" t="s">
        <v>134</v>
      </c>
      <c r="Z46" s="166" t="s">
        <v>135</v>
      </c>
    </row>
    <row r="47" spans="1:14" ht="12.75">
      <c r="A47" s="162"/>
      <c r="B47" s="162"/>
      <c r="C47" s="162"/>
      <c r="D47" s="167">
        <v>0.5</v>
      </c>
      <c r="E47" s="161">
        <v>0.6914624612740131</v>
      </c>
      <c r="F47" s="161">
        <v>0.6949742691024805</v>
      </c>
      <c r="G47" s="161">
        <v>0.6984682124530338</v>
      </c>
      <c r="H47" s="161">
        <v>0.7019440346051236</v>
      </c>
      <c r="I47" s="161">
        <v>0.7054014837843019</v>
      </c>
      <c r="J47" s="161">
        <v>0.7088403132116536</v>
      </c>
      <c r="K47" s="161">
        <v>0.712260281150973</v>
      </c>
      <c r="L47" s="161">
        <v>0.7156611509536759</v>
      </c>
      <c r="M47" s="161">
        <v>0.7190426911014356</v>
      </c>
      <c r="N47" s="161">
        <v>0.7224046752465351</v>
      </c>
    </row>
    <row r="48" spans="1:14" ht="12.75">
      <c r="A48" s="162"/>
      <c r="B48" s="162"/>
      <c r="C48" s="162"/>
      <c r="D48" s="167">
        <v>0.6</v>
      </c>
      <c r="E48" s="161">
        <v>0.7257468822499263</v>
      </c>
      <c r="F48" s="161">
        <v>0.7290690962169943</v>
      </c>
      <c r="G48" s="161">
        <v>0.732371106531017</v>
      </c>
      <c r="H48" s="161">
        <v>0.7356527078843225</v>
      </c>
      <c r="I48" s="161">
        <v>0.7389137003071384</v>
      </c>
      <c r="J48" s="161">
        <v>0.7421538891941353</v>
      </c>
      <c r="K48" s="161">
        <v>0.7453730853286639</v>
      </c>
      <c r="L48" s="161">
        <v>0.7485711049046899</v>
      </c>
      <c r="M48" s="161">
        <v>0.7517477695464294</v>
      </c>
      <c r="N48" s="161">
        <v>0.7549029063256906</v>
      </c>
    </row>
    <row r="49" spans="1:14" ht="12.75">
      <c r="A49" s="162"/>
      <c r="B49" s="162"/>
      <c r="C49" s="162"/>
      <c r="D49" s="167">
        <v>0.7</v>
      </c>
      <c r="E49" s="161">
        <v>0.758036347776927</v>
      </c>
      <c r="F49" s="161">
        <v>0.7611479319100133</v>
      </c>
      <c r="G49" s="161">
        <v>0.7642375022207488</v>
      </c>
      <c r="H49" s="161">
        <v>0.7673049076991025</v>
      </c>
      <c r="I49" s="161">
        <v>0.7703500028352094</v>
      </c>
      <c r="J49" s="161">
        <v>0.7733726476231317</v>
      </c>
      <c r="K49" s="161">
        <v>0.7763727075624005</v>
      </c>
      <c r="L49" s="161">
        <v>0.7793500536573503</v>
      </c>
      <c r="M49" s="161">
        <v>0.7823045624142668</v>
      </c>
      <c r="N49" s="161">
        <v>0.7852361158363629</v>
      </c>
    </row>
    <row r="50" spans="1:14" ht="12.75">
      <c r="A50" s="162"/>
      <c r="B50" s="162"/>
      <c r="C50" s="162"/>
      <c r="D50" s="167">
        <v>0.7999999999999999</v>
      </c>
      <c r="E50" s="161">
        <v>0.7881446014166031</v>
      </c>
      <c r="F50" s="161">
        <v>0.7910299121283983</v>
      </c>
      <c r="G50" s="161">
        <v>0.7938919464141869</v>
      </c>
      <c r="H50" s="161">
        <v>0.7967306081719315</v>
      </c>
      <c r="I50" s="161">
        <v>0.7995458067395502</v>
      </c>
      <c r="J50" s="161">
        <v>0.8023374568773076</v>
      </c>
      <c r="K50" s="161">
        <v>0.8051054787481915</v>
      </c>
      <c r="L50" s="161">
        <v>0.8078497978963038</v>
      </c>
      <c r="M50" s="161">
        <v>0.8105703452232879</v>
      </c>
      <c r="N50" s="161">
        <v>0.8132670569628273</v>
      </c>
    </row>
    <row r="51" spans="1:14" ht="12.75">
      <c r="A51" s="162"/>
      <c r="B51" s="162"/>
      <c r="C51" s="162"/>
      <c r="D51" s="167">
        <v>0.8999999999999999</v>
      </c>
      <c r="E51" s="161">
        <v>0.8159398746532405</v>
      </c>
      <c r="F51" s="161">
        <v>0.8185887451082027</v>
      </c>
      <c r="G51" s="161">
        <v>0.8212136203856282</v>
      </c>
      <c r="H51" s="161">
        <v>0.823814457754742</v>
      </c>
      <c r="I51" s="161">
        <v>0.8263912196613753</v>
      </c>
      <c r="J51" s="161">
        <v>0.8289438736915181</v>
      </c>
      <c r="K51" s="161">
        <v>0.8314723925331622</v>
      </c>
      <c r="L51" s="161">
        <v>0.8339767539364704</v>
      </c>
      <c r="M51" s="161">
        <v>0.8364569406723075</v>
      </c>
      <c r="N51" s="161">
        <v>0.838912940489169</v>
      </c>
    </row>
    <row r="52" spans="1:14" ht="12.75" customHeight="1" thickBot="1">
      <c r="A52" s="162"/>
      <c r="B52" s="162"/>
      <c r="C52" s="162"/>
      <c r="D52" s="166" t="s">
        <v>112</v>
      </c>
      <c r="E52" s="166" t="s">
        <v>126</v>
      </c>
      <c r="F52" s="166" t="s">
        <v>127</v>
      </c>
      <c r="G52" s="166" t="s">
        <v>128</v>
      </c>
      <c r="H52" s="166" t="s">
        <v>129</v>
      </c>
      <c r="I52" s="166" t="s">
        <v>130</v>
      </c>
      <c r="J52" s="166" t="s">
        <v>131</v>
      </c>
      <c r="K52" s="166" t="s">
        <v>132</v>
      </c>
      <c r="L52" s="166" t="s">
        <v>133</v>
      </c>
      <c r="M52" s="166" t="s">
        <v>134</v>
      </c>
      <c r="N52" s="166" t="s">
        <v>135</v>
      </c>
    </row>
    <row r="53" spans="1:14" ht="12.75">
      <c r="A53" s="162"/>
      <c r="B53" s="162"/>
      <c r="C53" s="162"/>
      <c r="D53" s="167">
        <v>0.9999999999999999</v>
      </c>
      <c r="E53" s="161">
        <v>0.8413447460685429</v>
      </c>
      <c r="F53" s="161">
        <v>0.8437523549787453</v>
      </c>
      <c r="G53" s="161">
        <v>0.8461357696272651</v>
      </c>
      <c r="H53" s="161">
        <v>0.8484949972116562</v>
      </c>
      <c r="I53" s="161">
        <v>0.8508300496690184</v>
      </c>
      <c r="J53" s="161">
        <v>0.853140943624104</v>
      </c>
      <c r="K53" s="161">
        <v>0.8554277003360904</v>
      </c>
      <c r="L53" s="161">
        <v>0.8576903456440607</v>
      </c>
      <c r="M53" s="161">
        <v>0.8599289099112308</v>
      </c>
      <c r="N53" s="161">
        <v>0.8621434279679644</v>
      </c>
    </row>
    <row r="54" spans="1:14" ht="12.75">
      <c r="A54" s="162"/>
      <c r="B54" s="162"/>
      <c r="C54" s="162"/>
      <c r="D54" s="167">
        <v>1.0999999999999999</v>
      </c>
      <c r="E54" s="161">
        <v>0.8643339390536173</v>
      </c>
      <c r="F54" s="161">
        <v>0.8665004867572528</v>
      </c>
      <c r="G54" s="161">
        <v>0.8686431189572694</v>
      </c>
      <c r="H54" s="161">
        <v>0.8707618877599823</v>
      </c>
      <c r="I54" s="161">
        <v>0.8728568494372018</v>
      </c>
      <c r="J54" s="161">
        <v>0.8749280643628496</v>
      </c>
      <c r="K54" s="161">
        <v>0.8769755969486566</v>
      </c>
      <c r="L54" s="161">
        <v>0.8789995155789817</v>
      </c>
      <c r="M54" s="161">
        <v>0.8809998925447993</v>
      </c>
      <c r="N54" s="161">
        <v>0.8829768039768913</v>
      </c>
    </row>
    <row r="55" spans="1:14" ht="12.75">
      <c r="A55" s="162"/>
      <c r="B55" s="162"/>
      <c r="C55" s="162"/>
      <c r="D55" s="167">
        <v>1.2</v>
      </c>
      <c r="E55" s="161">
        <v>0.8849303297782918</v>
      </c>
      <c r="F55" s="161">
        <v>0.8868605535560228</v>
      </c>
      <c r="G55" s="161">
        <v>0.8887675625521652</v>
      </c>
      <c r="H55" s="161">
        <v>0.8906514475743081</v>
      </c>
      <c r="I55" s="161">
        <v>0.8925123029254132</v>
      </c>
      <c r="J55" s="161">
        <v>0.8943502263331446</v>
      </c>
      <c r="K55" s="161">
        <v>0.8961653188786995</v>
      </c>
      <c r="L55" s="161">
        <v>0.8979576849251809</v>
      </c>
      <c r="M55" s="161">
        <v>0.8997274320455579</v>
      </c>
      <c r="N55" s="161">
        <v>0.9014746709502521</v>
      </c>
    </row>
    <row r="56" spans="1:14" ht="12.75">
      <c r="A56" s="162"/>
      <c r="B56" s="162"/>
      <c r="C56" s="162"/>
      <c r="D56" s="167">
        <v>1.3</v>
      </c>
      <c r="E56" s="161">
        <v>0.9031995154143897</v>
      </c>
      <c r="F56" s="161">
        <v>0.904902082204761</v>
      </c>
      <c r="G56" s="161">
        <v>0.9065824910065281</v>
      </c>
      <c r="H56" s="161">
        <v>0.9082408643497192</v>
      </c>
      <c r="I56" s="161">
        <v>0.9098773275355475</v>
      </c>
      <c r="J56" s="161">
        <v>0.911492008562598</v>
      </c>
      <c r="K56" s="161">
        <v>0.913085038052915</v>
      </c>
      <c r="L56" s="161">
        <v>0.914656549178033</v>
      </c>
      <c r="M56" s="161">
        <v>0.9162066775849859</v>
      </c>
      <c r="N56" s="161">
        <v>0.917735561322331</v>
      </c>
    </row>
    <row r="57" spans="1:14" ht="12.75">
      <c r="A57" s="162"/>
      <c r="B57" s="162"/>
      <c r="C57" s="162"/>
      <c r="D57" s="167">
        <v>1.4000000000000001</v>
      </c>
      <c r="E57" s="161">
        <v>0.9192433407662289</v>
      </c>
      <c r="F57" s="161">
        <v>0.9207301585466074</v>
      </c>
      <c r="G57" s="161">
        <v>0.9221961594734536</v>
      </c>
      <c r="H57" s="161">
        <v>0.923641490463261</v>
      </c>
      <c r="I57" s="161">
        <v>0.925066300465673</v>
      </c>
      <c r="J57" s="161">
        <v>0.9264707403903516</v>
      </c>
      <c r="K57" s="161">
        <v>0.9278549630341062</v>
      </c>
      <c r="L57" s="161">
        <v>0.9292191230083144</v>
      </c>
      <c r="M57" s="161">
        <v>0.9305633766666682</v>
      </c>
      <c r="N57" s="161">
        <v>0.9318878820332746</v>
      </c>
    </row>
    <row r="58" spans="1:14" ht="12.75">
      <c r="A58" s="162"/>
      <c r="B58" s="162"/>
      <c r="C58" s="162"/>
      <c r="D58" s="167">
        <v>1.5000000000000002</v>
      </c>
      <c r="E58" s="161">
        <v>0.9331927987311419</v>
      </c>
      <c r="F58" s="161">
        <v>0.9344782879110834</v>
      </c>
      <c r="G58" s="161">
        <v>0.9357445121810641</v>
      </c>
      <c r="H58" s="161">
        <v>0.9369916355360215</v>
      </c>
      <c r="I58" s="161">
        <v>0.9382198232881882</v>
      </c>
      <c r="J58" s="161">
        <v>0.9394292419979411</v>
      </c>
      <c r="K58" s="161">
        <v>0.940620059405207</v>
      </c>
      <c r="L58" s="161">
        <v>0.941792444361447</v>
      </c>
      <c r="M58" s="161">
        <v>0.9429465667622459</v>
      </c>
      <c r="N58" s="161">
        <v>0.9440825974805305</v>
      </c>
    </row>
    <row r="59" spans="1:14" ht="12.75">
      <c r="A59" s="162"/>
      <c r="B59" s="162"/>
      <c r="C59" s="162"/>
      <c r="D59" s="167">
        <v>1.6000000000000003</v>
      </c>
      <c r="E59" s="161">
        <v>0.9452007083004421</v>
      </c>
      <c r="F59" s="161">
        <v>0.9463010718518803</v>
      </c>
      <c r="G59" s="161">
        <v>0.9473838615457479</v>
      </c>
      <c r="H59" s="161">
        <v>0.9484492515099106</v>
      </c>
      <c r="I59" s="161">
        <v>0.949497416525896</v>
      </c>
      <c r="J59" s="161">
        <v>0.9505285319663519</v>
      </c>
      <c r="K59" s="161">
        <v>0.9515427737332772</v>
      </c>
      <c r="L59" s="161">
        <v>0.9525403181970526</v>
      </c>
      <c r="M59" s="161">
        <v>0.9535213421362799</v>
      </c>
      <c r="N59" s="161">
        <v>0.9544860226784502</v>
      </c>
    </row>
    <row r="60" spans="1:14" ht="12.75">
      <c r="A60" s="162"/>
      <c r="B60" s="162"/>
      <c r="C60" s="162"/>
      <c r="D60" s="167">
        <v>1.7000000000000004</v>
      </c>
      <c r="E60" s="161">
        <v>0.955434537241457</v>
      </c>
      <c r="F60" s="161">
        <v>0.956367063475968</v>
      </c>
      <c r="G60" s="161">
        <v>0.9572837792086712</v>
      </c>
      <c r="H60" s="161">
        <v>0.958184862386405</v>
      </c>
      <c r="I60" s="161">
        <v>0.9590704910211927</v>
      </c>
      <c r="J60" s="161">
        <v>0.959940843136183</v>
      </c>
      <c r="K60" s="161">
        <v>0.9607960967125173</v>
      </c>
      <c r="L60" s="161">
        <v>0.9616364296371287</v>
      </c>
      <c r="M60" s="161">
        <v>0.962462019651483</v>
      </c>
      <c r="N60" s="161">
        <v>0.9632730443012738</v>
      </c>
    </row>
    <row r="61" spans="1:14" ht="12.75">
      <c r="A61" s="162"/>
      <c r="B61" s="162"/>
      <c r="C61" s="162"/>
      <c r="D61" s="167">
        <v>1.8000000000000005</v>
      </c>
      <c r="E61" s="161">
        <v>0.9640696808870742</v>
      </c>
      <c r="F61" s="161">
        <v>0.9648521064159614</v>
      </c>
      <c r="G61" s="161">
        <v>0.9656204975541101</v>
      </c>
      <c r="H61" s="161">
        <v>0.9663750305803718</v>
      </c>
      <c r="I61" s="161">
        <v>0.9671158813408363</v>
      </c>
      <c r="J61" s="161">
        <v>0.9678432252043865</v>
      </c>
      <c r="K61" s="161">
        <v>0.9685572370192472</v>
      </c>
      <c r="L61" s="161">
        <v>0.9692580910705341</v>
      </c>
      <c r="M61" s="161">
        <v>0.9699459610388003</v>
      </c>
      <c r="N61" s="161">
        <v>0.9706210199595907</v>
      </c>
    </row>
    <row r="62" spans="1:14" ht="12.75">
      <c r="A62" s="162"/>
      <c r="B62" s="162"/>
      <c r="C62" s="162"/>
      <c r="D62" s="167">
        <v>1.9000000000000006</v>
      </c>
      <c r="E62" s="161">
        <v>0.971283440183998</v>
      </c>
      <c r="F62" s="161">
        <v>0.9719333933402274</v>
      </c>
      <c r="G62" s="161">
        <v>0.9725710502961633</v>
      </c>
      <c r="H62" s="161">
        <v>0.9731965811229449</v>
      </c>
      <c r="I62" s="161">
        <v>0.9738101550595473</v>
      </c>
      <c r="J62" s="161">
        <v>0.9744119404783613</v>
      </c>
      <c r="K62" s="161">
        <v>0.9750021048517796</v>
      </c>
      <c r="L62" s="161">
        <v>0.9755808147197778</v>
      </c>
      <c r="M62" s="161">
        <v>0.9761482356584915</v>
      </c>
      <c r="N62" s="161">
        <v>0.9767045322497883</v>
      </c>
    </row>
    <row r="63" spans="1:14" ht="12" customHeight="1" thickBot="1">
      <c r="A63" s="162"/>
      <c r="B63" s="162"/>
      <c r="C63" s="162"/>
      <c r="D63" s="166" t="s">
        <v>112</v>
      </c>
      <c r="E63" s="166" t="s">
        <v>126</v>
      </c>
      <c r="F63" s="166" t="s">
        <v>127</v>
      </c>
      <c r="G63" s="166" t="s">
        <v>128</v>
      </c>
      <c r="H63" s="166" t="s">
        <v>129</v>
      </c>
      <c r="I63" s="166" t="s">
        <v>130</v>
      </c>
      <c r="J63" s="166" t="s">
        <v>131</v>
      </c>
      <c r="K63" s="166" t="s">
        <v>132</v>
      </c>
      <c r="L63" s="166" t="s">
        <v>133</v>
      </c>
      <c r="M63" s="166" t="s">
        <v>134</v>
      </c>
      <c r="N63" s="166" t="s">
        <v>135</v>
      </c>
    </row>
    <row r="64" spans="1:14" ht="12.75">
      <c r="A64" s="162"/>
      <c r="B64" s="162"/>
      <c r="C64" s="162"/>
      <c r="D64" s="167">
        <v>2.0000000000000004</v>
      </c>
      <c r="E64" s="161">
        <v>0.9772498680518207</v>
      </c>
      <c r="F64" s="161">
        <v>0.9777844055705684</v>
      </c>
      <c r="G64" s="161">
        <v>0.9783083062323531</v>
      </c>
      <c r="H64" s="161">
        <v>0.9788217303573277</v>
      </c>
      <c r="I64" s="161">
        <v>0.97932483713393</v>
      </c>
      <c r="J64" s="161">
        <v>0.9798177845942956</v>
      </c>
      <c r="K64" s="161">
        <v>0.9803007295906233</v>
      </c>
      <c r="L64" s="161">
        <v>0.9807738277724827</v>
      </c>
      <c r="M64" s="161">
        <v>0.9812372335650621</v>
      </c>
      <c r="N64" s="161">
        <v>0.981691100148341</v>
      </c>
    </row>
    <row r="65" spans="1:14" ht="12.75">
      <c r="A65" s="162"/>
      <c r="B65" s="162"/>
      <c r="C65" s="162"/>
      <c r="D65" s="167">
        <v>2.1000000000000005</v>
      </c>
      <c r="E65" s="161">
        <v>0.9821355794371835</v>
      </c>
      <c r="F65" s="161">
        <v>0.982570822062343</v>
      </c>
      <c r="G65" s="161">
        <v>0.9829969773523671</v>
      </c>
      <c r="H65" s="161">
        <v>0.9834141933163949</v>
      </c>
      <c r="I65" s="161">
        <v>0.983822616627834</v>
      </c>
      <c r="J65" s="161">
        <v>0.9842223926089095</v>
      </c>
      <c r="K65" s="161">
        <v>0.9846136652160744</v>
      </c>
      <c r="L65" s="161">
        <v>0.9849965770262676</v>
      </c>
      <c r="M65" s="161">
        <v>0.9853712692240109</v>
      </c>
      <c r="N65" s="161">
        <v>0.9857378815893312</v>
      </c>
    </row>
    <row r="66" spans="1:14" ht="12.75">
      <c r="A66" s="162"/>
      <c r="B66" s="162"/>
      <c r="C66" s="162"/>
      <c r="D66" s="167">
        <v>2.2000000000000006</v>
      </c>
      <c r="E66" s="161">
        <v>0.9860965524865013</v>
      </c>
      <c r="F66" s="161">
        <v>0.9864474188535801</v>
      </c>
      <c r="G66" s="161">
        <v>0.986790616192744</v>
      </c>
      <c r="H66" s="161">
        <v>0.9871262785613979</v>
      </c>
      <c r="I66" s="161">
        <v>0.9874545385640535</v>
      </c>
      <c r="J66" s="161">
        <v>0.9877755273449556</v>
      </c>
      <c r="K66" s="161">
        <v>0.988089374581453</v>
      </c>
      <c r="L66" s="161">
        <v>0.9883962084780964</v>
      </c>
      <c r="M66" s="161">
        <v>0.9886961557614471</v>
      </c>
      <c r="N66" s="161">
        <v>0.9889893416755885</v>
      </c>
    </row>
    <row r="67" spans="1:14" ht="12.75">
      <c r="A67" s="162"/>
      <c r="B67" s="162"/>
      <c r="C67" s="162"/>
      <c r="D67" s="167">
        <v>2.3000000000000007</v>
      </c>
      <c r="E67" s="161">
        <v>0.9892758899783238</v>
      </c>
      <c r="F67" s="161">
        <v>0.989555922938049</v>
      </c>
      <c r="G67" s="161">
        <v>0.9898295613312802</v>
      </c>
      <c r="H67" s="161">
        <v>0.9900969244408357</v>
      </c>
      <c r="I67" s="161">
        <v>0.9903581300546416</v>
      </c>
      <c r="J67" s="161">
        <v>0.9906132944651613</v>
      </c>
      <c r="K67" s="161">
        <v>0.9908625324694273</v>
      </c>
      <c r="L67" s="161">
        <v>0.991105957369663</v>
      </c>
      <c r="M67" s="161">
        <v>0.9913436809744836</v>
      </c>
      <c r="N67" s="161">
        <v>0.9915758136006545</v>
      </c>
    </row>
    <row r="68" spans="1:14" ht="12.75">
      <c r="A68" s="162"/>
      <c r="B68" s="162"/>
      <c r="C68" s="162"/>
      <c r="D68" s="167">
        <v>2.400000000000001</v>
      </c>
      <c r="E68" s="161">
        <v>0.991802464075404</v>
      </c>
      <c r="F68" s="161">
        <v>0.9920237397392663</v>
      </c>
      <c r="G68" s="161">
        <v>0.9922397464494463</v>
      </c>
      <c r="H68" s="161">
        <v>0.992450588583691</v>
      </c>
      <c r="I68" s="161">
        <v>0.9926563690446517</v>
      </c>
      <c r="J68" s="161">
        <v>0.9928571892647285</v>
      </c>
      <c r="K68" s="161">
        <v>0.9930531492113759</v>
      </c>
      <c r="L68" s="161">
        <v>0.9932443473928594</v>
      </c>
      <c r="M68" s="161">
        <v>0.9934308808644533</v>
      </c>
      <c r="N68" s="161">
        <v>0.993612845235057</v>
      </c>
    </row>
    <row r="69" spans="1:14" ht="12.75">
      <c r="A69" s="162"/>
      <c r="B69" s="162"/>
      <c r="C69" s="162"/>
      <c r="D69" s="167">
        <v>2.500000000000001</v>
      </c>
      <c r="E69" s="161">
        <v>0.993790334674224</v>
      </c>
      <c r="F69" s="161">
        <v>0.9939634419195874</v>
      </c>
      <c r="G69" s="161">
        <v>0.9941322582846674</v>
      </c>
      <c r="H69" s="161">
        <v>0.9942968736670494</v>
      </c>
      <c r="I69" s="161">
        <v>0.9944573765569176</v>
      </c>
      <c r="J69" s="161">
        <v>0.9946138540459332</v>
      </c>
      <c r="K69" s="161">
        <v>0.9947663918364442</v>
      </c>
      <c r="L69" s="161">
        <v>0.9949150742510089</v>
      </c>
      <c r="M69" s="161">
        <v>0.9950599842422293</v>
      </c>
      <c r="N69" s="161">
        <v>0.9952012034028739</v>
      </c>
    </row>
    <row r="70" spans="1:14" ht="12.75">
      <c r="A70" s="162"/>
      <c r="B70" s="162"/>
      <c r="C70" s="162"/>
      <c r="D70" s="167">
        <v>2.600000000000001</v>
      </c>
      <c r="E70" s="161">
        <v>0.9953388119762813</v>
      </c>
      <c r="F70" s="161">
        <v>0.9954728888670328</v>
      </c>
      <c r="G70" s="161">
        <v>0.9956035116518789</v>
      </c>
      <c r="H70" s="161">
        <v>0.9957307565909106</v>
      </c>
      <c r="I70" s="161">
        <v>0.995854698638964</v>
      </c>
      <c r="J70" s="161">
        <v>0.9959754114572417</v>
      </c>
      <c r="K70" s="161">
        <v>0.9960929674251471</v>
      </c>
      <c r="L70" s="161">
        <v>0.9962074376523145</v>
      </c>
      <c r="M70" s="161">
        <v>0.996318891990825</v>
      </c>
      <c r="N70" s="161">
        <v>0.9964273990476005</v>
      </c>
    </row>
    <row r="71" spans="1:14" ht="12.75">
      <c r="A71" s="162"/>
      <c r="B71" s="162"/>
      <c r="C71" s="162"/>
      <c r="D71" s="167">
        <v>2.700000000000001</v>
      </c>
      <c r="E71" s="161">
        <v>0.9965330261969598</v>
      </c>
      <c r="F71" s="161">
        <v>0.9966358395933308</v>
      </c>
      <c r="G71" s="161">
        <v>0.9967359041841086</v>
      </c>
      <c r="H71" s="161">
        <v>0.9968332837226423</v>
      </c>
      <c r="I71" s="161">
        <v>0.9969280407813494</v>
      </c>
      <c r="J71" s="161">
        <v>0.9970202367649456</v>
      </c>
      <c r="K71" s="161">
        <v>0.9971099319237738</v>
      </c>
      <c r="L71" s="161">
        <v>0.9971971853672349</v>
      </c>
      <c r="M71" s="161">
        <v>0.9972820550772987</v>
      </c>
      <c r="N71" s="161">
        <v>0.9973645979220953</v>
      </c>
    </row>
    <row r="72" spans="1:14" ht="12.75">
      <c r="A72" s="162"/>
      <c r="B72" s="162"/>
      <c r="C72" s="162"/>
      <c r="D72" s="167">
        <v>2.800000000000001</v>
      </c>
      <c r="E72" s="161">
        <v>0.9974448696695721</v>
      </c>
      <c r="F72" s="161">
        <v>0.9975229250012143</v>
      </c>
      <c r="G72" s="161">
        <v>0.9975988175258108</v>
      </c>
      <c r="H72" s="161">
        <v>0.9976725997932685</v>
      </c>
      <c r="I72" s="161">
        <v>0.9977443233084577</v>
      </c>
      <c r="J72" s="161">
        <v>0.9978140385450867</v>
      </c>
      <c r="K72" s="161">
        <v>0.9978817949595952</v>
      </c>
      <c r="L72" s="161">
        <v>0.9979476410050603</v>
      </c>
      <c r="M72" s="161">
        <v>0.9980116241451056</v>
      </c>
      <c r="N72" s="161">
        <v>0.9980737908678121</v>
      </c>
    </row>
    <row r="73" spans="1:14" ht="12.75">
      <c r="A73" s="162"/>
      <c r="B73" s="162"/>
      <c r="C73" s="162"/>
      <c r="D73" s="167">
        <v>2.9000000000000012</v>
      </c>
      <c r="E73" s="161">
        <v>0.9981341866996158</v>
      </c>
      <c r="F73" s="161">
        <v>0.9981928562191937</v>
      </c>
      <c r="G73" s="161">
        <v>0.9982498430713242</v>
      </c>
      <c r="H73" s="161">
        <v>0.9983051899807232</v>
      </c>
      <c r="I73" s="161">
        <v>0.9983589387658429</v>
      </c>
      <c r="J73" s="161">
        <v>0.9984111303526348</v>
      </c>
      <c r="K73" s="161">
        <v>0.9984618047882617</v>
      </c>
      <c r="L73" s="161">
        <v>0.9985110012547624</v>
      </c>
      <c r="M73" s="161">
        <v>0.99855875808266</v>
      </c>
      <c r="N73" s="161">
        <v>0.9986051127645081</v>
      </c>
    </row>
    <row r="74" spans="1:14" ht="13.5" customHeight="1" thickBot="1">
      <c r="A74" s="162"/>
      <c r="B74" s="162"/>
      <c r="C74" s="162"/>
      <c r="D74" s="166" t="s">
        <v>112</v>
      </c>
      <c r="E74" s="166" t="s">
        <v>126</v>
      </c>
      <c r="F74" s="166" t="s">
        <v>127</v>
      </c>
      <c r="G74" s="166" t="s">
        <v>128</v>
      </c>
      <c r="H74" s="166" t="s">
        <v>129</v>
      </c>
      <c r="I74" s="166" t="s">
        <v>130</v>
      </c>
      <c r="J74" s="166" t="s">
        <v>131</v>
      </c>
      <c r="K74" s="166" t="s">
        <v>132</v>
      </c>
      <c r="L74" s="166" t="s">
        <v>133</v>
      </c>
      <c r="M74" s="166" t="s">
        <v>134</v>
      </c>
      <c r="N74" s="166" t="s">
        <v>135</v>
      </c>
    </row>
    <row r="75" spans="1:14" ht="12.75">
      <c r="A75" s="162"/>
      <c r="B75" s="162"/>
      <c r="C75" s="162"/>
      <c r="D75" s="167">
        <v>3.0000000000000013</v>
      </c>
      <c r="E75" s="161">
        <v>0.9986501019683701</v>
      </c>
      <c r="F75" s="161">
        <v>0.9986937615512305</v>
      </c>
      <c r="G75" s="161">
        <v>0.9987361265723278</v>
      </c>
      <c r="H75" s="161">
        <v>0.9987772313064077</v>
      </c>
      <c r="I75" s="161">
        <v>0.9988171092568956</v>
      </c>
      <c r="J75" s="161">
        <v>0.9988557931689772</v>
      </c>
      <c r="K75" s="161">
        <v>0.9988933150425909</v>
      </c>
      <c r="L75" s="161">
        <v>0.9989297061453213</v>
      </c>
      <c r="M75" s="161">
        <v>0.9989649970251975</v>
      </c>
      <c r="N75" s="161">
        <v>0.9989992175233859</v>
      </c>
    </row>
    <row r="76" spans="1:14" ht="12.75">
      <c r="A76" s="162"/>
      <c r="B76" s="162"/>
      <c r="C76" s="162"/>
      <c r="D76" s="167">
        <v>3.1000000000000014</v>
      </c>
      <c r="E76" s="161">
        <v>0.9990323967867818</v>
      </c>
      <c r="F76" s="161">
        <v>0.9990645632804858</v>
      </c>
      <c r="G76" s="161">
        <v>0.9990957448001778</v>
      </c>
      <c r="H76" s="161">
        <v>0.9991259684843683</v>
      </c>
      <c r="I76" s="161">
        <v>0.9991552608265417</v>
      </c>
      <c r="J76" s="161">
        <v>0.9991836476871707</v>
      </c>
      <c r="K76" s="161">
        <v>0.9992111543056245</v>
      </c>
      <c r="L76" s="161">
        <v>0.9992378053119325</v>
      </c>
      <c r="M76" s="161">
        <v>0.999263624738446</v>
      </c>
      <c r="N76" s="161">
        <v>0.9992886360313552</v>
      </c>
    </row>
    <row r="77" spans="1:14" ht="12.75">
      <c r="A77" s="162"/>
      <c r="B77" s="162"/>
      <c r="C77" s="162"/>
      <c r="D77" s="167">
        <v>3.2000000000000015</v>
      </c>
      <c r="E77" s="161">
        <v>0.9993128620620841</v>
      </c>
      <c r="F77" s="161">
        <v>0.9993363251385605</v>
      </c>
      <c r="G77" s="161">
        <v>0.9993590470163396</v>
      </c>
      <c r="H77" s="161">
        <v>0.9993810489096135</v>
      </c>
      <c r="I77" s="161">
        <v>0.9994023515020658</v>
      </c>
      <c r="J77" s="161">
        <v>0.9994229749576101</v>
      </c>
      <c r="K77" s="161">
        <v>0.9994429389309754</v>
      </c>
      <c r="L77" s="161">
        <v>0.99946226257817</v>
      </c>
      <c r="M77" s="161">
        <v>0.9994809645667937</v>
      </c>
      <c r="N77" s="161">
        <v>0.9994990630862143</v>
      </c>
    </row>
    <row r="78" spans="1:14" ht="12.75">
      <c r="A78" s="162"/>
      <c r="B78" s="162"/>
      <c r="C78" s="162"/>
      <c r="D78" s="167">
        <v>3.3000000000000016</v>
      </c>
      <c r="E78" s="161">
        <v>0.9995165758576167</v>
      </c>
      <c r="F78" s="161">
        <v>0.9995335201438931</v>
      </c>
      <c r="G78" s="161">
        <v>0.9995499127594081</v>
      </c>
      <c r="H78" s="161">
        <v>0.9995657700796186</v>
      </c>
      <c r="I78" s="161">
        <v>0.999581108050549</v>
      </c>
      <c r="J78" s="161">
        <v>0.9995959421981355</v>
      </c>
      <c r="K78" s="161">
        <v>0.9996102876374177</v>
      </c>
      <c r="L78" s="161">
        <v>0.9996241590816002</v>
      </c>
      <c r="M78" s="161">
        <v>0.9996375708509669</v>
      </c>
      <c r="N78" s="161">
        <v>0.9996505368816616</v>
      </c>
    </row>
    <row r="79" spans="1:14" ht="12.75">
      <c r="A79" s="162"/>
      <c r="B79" s="162"/>
      <c r="C79" s="162"/>
      <c r="D79" s="167">
        <v>3.4000000000000017</v>
      </c>
      <c r="E79" s="161">
        <v>0.9996630707343231</v>
      </c>
      <c r="F79" s="161">
        <v>0.9996751856025816</v>
      </c>
      <c r="G79" s="161">
        <v>0.9996868943214197</v>
      </c>
      <c r="H79" s="161">
        <v>0.9996982093753914</v>
      </c>
      <c r="I79" s="161">
        <v>0.9997091429067089</v>
      </c>
      <c r="J79" s="161">
        <v>0.9997197067231842</v>
      </c>
      <c r="K79" s="161">
        <v>0.9997299123060376</v>
      </c>
      <c r="L79" s="161">
        <v>0.9997397708175726</v>
      </c>
      <c r="M79" s="161">
        <v>0.9997492931087196</v>
      </c>
      <c r="N79" s="161">
        <v>0.9997584897264333</v>
      </c>
    </row>
    <row r="80" spans="1:14" ht="12.75">
      <c r="A80" s="162"/>
      <c r="B80" s="162"/>
      <c r="C80" s="162"/>
      <c r="D80" s="167">
        <v>3.5000000000000018</v>
      </c>
      <c r="E80" s="161">
        <v>0.9997673709209641</v>
      </c>
      <c r="F80" s="161">
        <v>0.9997759466530091</v>
      </c>
      <c r="G80" s="161">
        <v>0.9997842266007055</v>
      </c>
      <c r="H80" s="161">
        <v>0.9997922201665208</v>
      </c>
      <c r="I80" s="161">
        <v>0.999799936483994</v>
      </c>
      <c r="J80" s="161">
        <v>0.999807384424365</v>
      </c>
      <c r="K80" s="161">
        <v>0.9998145726030652</v>
      </c>
      <c r="L80" s="161">
        <v>0.9998215093860952</v>
      </c>
      <c r="M80" s="161">
        <v>0.999828202896254</v>
      </c>
      <c r="N80" s="161">
        <v>0.9998346610192808</v>
      </c>
    </row>
    <row r="81" spans="1:14" ht="12.75">
      <c r="A81" s="162"/>
      <c r="B81" s="162"/>
      <c r="C81" s="162"/>
      <c r="D81" s="167">
        <v>3.600000000000002</v>
      </c>
      <c r="E81" s="161">
        <v>0.999840891409842</v>
      </c>
      <c r="F81" s="161">
        <v>0.9998469014974267</v>
      </c>
      <c r="G81" s="161">
        <v>0.9998526984920927</v>
      </c>
      <c r="H81" s="161">
        <v>0.9998582893901249</v>
      </c>
      <c r="I81" s="161">
        <v>0.9998636809795542</v>
      </c>
      <c r="J81" s="161">
        <v>0.9998688798455808</v>
      </c>
      <c r="K81" s="161">
        <v>0.9998738923758592</v>
      </c>
      <c r="L81" s="161">
        <v>0.9998787247657144</v>
      </c>
      <c r="M81" s="161">
        <v>0.999883383023184</v>
      </c>
      <c r="N81" s="161">
        <v>0.9998878729740189</v>
      </c>
    </row>
    <row r="82" spans="1:14" ht="12.75">
      <c r="A82" s="162"/>
      <c r="B82" s="162"/>
      <c r="C82" s="162"/>
      <c r="D82" s="167">
        <v>3.700000000000002</v>
      </c>
      <c r="E82" s="161">
        <v>0.999892200266522</v>
      </c>
      <c r="F82" s="161">
        <v>0.9998963703763242</v>
      </c>
      <c r="G82" s="161">
        <v>0.9999003886110253</v>
      </c>
      <c r="H82" s="161">
        <v>0.999904260114733</v>
      </c>
      <c r="I82" s="161">
        <v>0.9999079898725252</v>
      </c>
      <c r="J82" s="161">
        <v>0.9999115827148002</v>
      </c>
      <c r="K82" s="161">
        <v>0.9999150433215042</v>
      </c>
      <c r="L82" s="161">
        <v>0.999918376226299</v>
      </c>
      <c r="M82" s="161">
        <v>0.9999215858206165</v>
      </c>
      <c r="N82" s="161">
        <v>0.999924676357622</v>
      </c>
    </row>
    <row r="83" spans="1:14" ht="12.75">
      <c r="A83" s="162"/>
      <c r="B83" s="162"/>
      <c r="C83" s="162"/>
      <c r="D83" s="167">
        <v>3.800000000000002</v>
      </c>
      <c r="E83" s="161">
        <v>0.9999276519560756</v>
      </c>
      <c r="F83" s="161">
        <v>0.9999305166041177</v>
      </c>
      <c r="G83" s="161">
        <v>0.9999332741629698</v>
      </c>
      <c r="H83" s="161">
        <v>0.9999359283705092</v>
      </c>
      <c r="I83" s="161">
        <v>0.9999384828448187</v>
      </c>
      <c r="J83" s="161">
        <v>0.999940941087582</v>
      </c>
      <c r="K83" s="161">
        <v>0.9999433064874635</v>
      </c>
      <c r="L83" s="161">
        <v>0.9999455823233683</v>
      </c>
      <c r="M83" s="161">
        <v>0.9999477717675965</v>
      </c>
      <c r="N83" s="161">
        <v>0.9999498778890042</v>
      </c>
    </row>
    <row r="84" spans="1:14" ht="12.75">
      <c r="A84" s="162"/>
      <c r="B84" s="162"/>
      <c r="C84" s="162"/>
      <c r="D84" s="167">
        <v>3.900000000000002</v>
      </c>
      <c r="E84" s="161">
        <v>0.9999519036559821</v>
      </c>
      <c r="F84" s="161">
        <v>0.9999538519394435</v>
      </c>
      <c r="G84" s="161">
        <v>0.999955725515683</v>
      </c>
      <c r="H84" s="161">
        <v>0.9999575270692137</v>
      </c>
      <c r="I84" s="161">
        <v>0.9999592591954402</v>
      </c>
      <c r="J84" s="161">
        <v>0.9999609244034011</v>
      </c>
      <c r="K84" s="161">
        <v>0.9999625251183089</v>
      </c>
      <c r="L84" s="161">
        <v>0.9999640636840943</v>
      </c>
      <c r="M84" s="161">
        <v>0.9999655423658864</v>
      </c>
      <c r="N84" s="161">
        <v>0.999966963352368</v>
      </c>
    </row>
    <row r="85" spans="1:14" ht="13.5" thickBot="1">
      <c r="A85" s="162"/>
      <c r="B85" s="162"/>
      <c r="C85" s="162"/>
      <c r="D85" s="166" t="s">
        <v>112</v>
      </c>
      <c r="E85" s="166" t="s">
        <v>126</v>
      </c>
      <c r="F85" s="166" t="s">
        <v>127</v>
      </c>
      <c r="G85" s="166" t="s">
        <v>128</v>
      </c>
      <c r="H85" s="166" t="s">
        <v>129</v>
      </c>
      <c r="I85" s="166" t="s">
        <v>130</v>
      </c>
      <c r="J85" s="166" t="s">
        <v>131</v>
      </c>
      <c r="K85" s="166" t="s">
        <v>132</v>
      </c>
      <c r="L85" s="166" t="s">
        <v>133</v>
      </c>
      <c r="M85" s="166" t="s">
        <v>134</v>
      </c>
      <c r="N85" s="166" t="s">
        <v>135</v>
      </c>
    </row>
    <row r="86" spans="1:3" ht="12.75">
      <c r="A86" s="162"/>
      <c r="B86" s="162"/>
      <c r="C86" s="162"/>
    </row>
    <row r="87" spans="1:3" ht="12.75">
      <c r="A87" s="162"/>
      <c r="B87" s="162"/>
      <c r="C87" s="162"/>
    </row>
    <row r="88" spans="1:3" ht="12.75">
      <c r="A88" s="162"/>
      <c r="B88" s="162"/>
      <c r="C88" s="162"/>
    </row>
    <row r="89" spans="1:3" ht="12.75">
      <c r="A89" s="162"/>
      <c r="B89" s="162"/>
      <c r="C89" s="162"/>
    </row>
    <row r="90" spans="1:3" ht="12.75">
      <c r="A90" s="162"/>
      <c r="B90" s="162"/>
      <c r="C90" s="162"/>
    </row>
    <row r="91" spans="1:3" ht="12.75">
      <c r="A91" s="162"/>
      <c r="B91" s="162"/>
      <c r="C91" s="162"/>
    </row>
    <row r="92" spans="1:3" ht="12.75">
      <c r="A92" s="162"/>
      <c r="B92" s="162"/>
      <c r="C92" s="162"/>
    </row>
    <row r="93" ht="15">
      <c r="D93" s="160"/>
    </row>
    <row r="94" ht="15">
      <c r="D94" s="160"/>
    </row>
  </sheetData>
  <sheetProtection/>
  <printOptions/>
  <pageMargins left="0.5" right="0.5" top="0.5" bottom="0.5" header="0" footer="0"/>
  <pageSetup fitToHeight="1" fitToWidth="1" horizontalDpi="300" verticalDpi="300" orientation="landscape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49"/>
  <sheetViews>
    <sheetView zoomScalePageLayoutView="0" workbookViewId="0" topLeftCell="A1">
      <selection activeCell="E44" sqref="E44"/>
    </sheetView>
  </sheetViews>
  <sheetFormatPr defaultColWidth="9.140625" defaultRowHeight="12.75"/>
  <cols>
    <col min="2" max="2" width="4.28125" style="169" customWidth="1"/>
    <col min="3" max="3" width="5.00390625" style="169" customWidth="1"/>
    <col min="4" max="4" width="14.8515625" style="169" customWidth="1"/>
    <col min="5" max="14" width="6.57421875" style="169" bestFit="1" customWidth="1"/>
  </cols>
  <sheetData>
    <row r="2" ht="12.75">
      <c r="I2" s="179" t="s">
        <v>143</v>
      </c>
    </row>
    <row r="3" spans="2:14" ht="13.5" thickBot="1">
      <c r="B3" s="176" t="s">
        <v>144</v>
      </c>
      <c r="C3" s="180" t="s">
        <v>40</v>
      </c>
      <c r="D3" s="170">
        <v>0.05</v>
      </c>
      <c r="E3" s="170">
        <v>0.1</v>
      </c>
      <c r="F3" s="170">
        <v>0.2</v>
      </c>
      <c r="G3" s="170">
        <f>F3+0.1</f>
        <v>0.30000000000000004</v>
      </c>
      <c r="H3" s="170">
        <f aca="true" t="shared" si="0" ref="H3:M3">G3+0.1</f>
        <v>0.4</v>
      </c>
      <c r="I3" s="176">
        <f t="shared" si="0"/>
        <v>0.5</v>
      </c>
      <c r="J3" s="170">
        <f t="shared" si="0"/>
        <v>0.6</v>
      </c>
      <c r="K3" s="170">
        <f t="shared" si="0"/>
        <v>0.7</v>
      </c>
      <c r="L3" s="170">
        <f t="shared" si="0"/>
        <v>0.7999999999999999</v>
      </c>
      <c r="M3" s="170">
        <f t="shared" si="0"/>
        <v>0.8999999999999999</v>
      </c>
      <c r="N3" s="170">
        <v>0.95</v>
      </c>
    </row>
    <row r="4" spans="2:14" ht="12.75" hidden="1">
      <c r="B4" s="169">
        <v>1</v>
      </c>
      <c r="C4" s="174">
        <v>0</v>
      </c>
      <c r="D4" s="171">
        <f>D3^0*(1-D3)^(1-0)</f>
        <v>0.95</v>
      </c>
      <c r="E4" s="171">
        <f>BINOMDIST(0,1,E3,FALSE)</f>
        <v>0.9</v>
      </c>
      <c r="F4" s="171">
        <f aca="true" t="shared" si="1" ref="F4:N4">BINOMDIST(0,1,F3,FALSE)</f>
        <v>0.8</v>
      </c>
      <c r="G4" s="171">
        <f t="shared" si="1"/>
        <v>0.7</v>
      </c>
      <c r="H4" s="171">
        <f t="shared" si="1"/>
        <v>0.6</v>
      </c>
      <c r="I4" s="177">
        <f t="shared" si="1"/>
        <v>0.5</v>
      </c>
      <c r="J4" s="171">
        <f t="shared" si="1"/>
        <v>0.4</v>
      </c>
      <c r="K4" s="171">
        <f t="shared" si="1"/>
        <v>0.30000000000000004</v>
      </c>
      <c r="L4" s="171">
        <f t="shared" si="1"/>
        <v>0.20000000000000007</v>
      </c>
      <c r="M4" s="171">
        <f t="shared" si="1"/>
        <v>0.10000000000000006</v>
      </c>
      <c r="N4" s="171">
        <f t="shared" si="1"/>
        <v>0.05000000000000005</v>
      </c>
    </row>
    <row r="5" spans="3:14" ht="12.75" hidden="1">
      <c r="C5" s="173">
        <v>1</v>
      </c>
      <c r="D5" s="171">
        <f>BINOMDIST(1,1,D3,FALSE)</f>
        <v>0.05000000000000001</v>
      </c>
      <c r="E5" s="171">
        <f aca="true" t="shared" si="2" ref="E5:N5">BINOMDIST(1,1,E3,FALSE)</f>
        <v>0.10000000000000002</v>
      </c>
      <c r="F5" s="171">
        <f t="shared" si="2"/>
        <v>0.2</v>
      </c>
      <c r="G5" s="171">
        <f t="shared" si="2"/>
        <v>0.30000000000000004</v>
      </c>
      <c r="H5" s="171">
        <f t="shared" si="2"/>
        <v>0.4</v>
      </c>
      <c r="I5" s="177">
        <f t="shared" si="2"/>
        <v>0.5</v>
      </c>
      <c r="J5" s="171">
        <f t="shared" si="2"/>
        <v>0.6</v>
      </c>
      <c r="K5" s="171">
        <f t="shared" si="2"/>
        <v>0.7</v>
      </c>
      <c r="L5" s="171">
        <f t="shared" si="2"/>
        <v>0.7999999999999999</v>
      </c>
      <c r="M5" s="171">
        <f t="shared" si="2"/>
        <v>0.8999999999999999</v>
      </c>
      <c r="N5" s="171">
        <f t="shared" si="2"/>
        <v>0.95</v>
      </c>
    </row>
    <row r="6" spans="2:14" ht="13.5" hidden="1" thickBot="1">
      <c r="B6" s="170"/>
      <c r="C6" s="175"/>
      <c r="D6" s="172"/>
      <c r="E6" s="172"/>
      <c r="F6" s="172"/>
      <c r="G6" s="172"/>
      <c r="H6" s="172"/>
      <c r="I6" s="178"/>
      <c r="J6" s="172"/>
      <c r="K6" s="172"/>
      <c r="L6" s="172"/>
      <c r="M6" s="172"/>
      <c r="N6" s="172"/>
    </row>
    <row r="7" spans="2:14" ht="12.75" hidden="1">
      <c r="B7" s="169">
        <v>2</v>
      </c>
      <c r="C7" s="174">
        <v>0</v>
      </c>
      <c r="D7" s="171">
        <f>BINOMDIST(0,2,D3,FALSE)</f>
        <v>0.9025</v>
      </c>
      <c r="E7" s="171">
        <f aca="true" t="shared" si="3" ref="E7:N7">BINOMDIST(0,2,E3,FALSE)</f>
        <v>0.8099999999999999</v>
      </c>
      <c r="F7" s="171">
        <f t="shared" si="3"/>
        <v>0.64</v>
      </c>
      <c r="G7" s="171">
        <f t="shared" si="3"/>
        <v>0.48999999999999994</v>
      </c>
      <c r="H7" s="171">
        <f t="shared" si="3"/>
        <v>0.36</v>
      </c>
      <c r="I7" s="177">
        <f t="shared" si="3"/>
        <v>0.25</v>
      </c>
      <c r="J7" s="171">
        <f t="shared" si="3"/>
        <v>0.16000000000000003</v>
      </c>
      <c r="K7" s="171">
        <f t="shared" si="3"/>
        <v>0.09000000000000001</v>
      </c>
      <c r="L7" s="171">
        <f t="shared" si="3"/>
        <v>0.04000000000000003</v>
      </c>
      <c r="M7" s="171">
        <f t="shared" si="3"/>
        <v>0.010000000000000014</v>
      </c>
      <c r="N7" s="171">
        <f t="shared" si="3"/>
        <v>0.0025000000000000053</v>
      </c>
    </row>
    <row r="8" spans="3:14" ht="12.75" hidden="1">
      <c r="C8" s="173">
        <v>1</v>
      </c>
      <c r="D8" s="171">
        <f>BINOMDIST(1,2,D3,FALSE)</f>
        <v>0.09499999999999997</v>
      </c>
      <c r="E8" s="171">
        <f aca="true" t="shared" si="4" ref="E8:N8">BINOMDIST(1,2,E3,FALSE)</f>
        <v>0.18000000000000002</v>
      </c>
      <c r="F8" s="171">
        <f t="shared" si="4"/>
        <v>0.31999999999999995</v>
      </c>
      <c r="G8" s="171">
        <f t="shared" si="4"/>
        <v>0.41999999999999993</v>
      </c>
      <c r="H8" s="171">
        <f t="shared" si="4"/>
        <v>0.48</v>
      </c>
      <c r="I8" s="177">
        <f t="shared" si="4"/>
        <v>0.49999999999999994</v>
      </c>
      <c r="J8" s="171">
        <f t="shared" si="4"/>
        <v>0.48</v>
      </c>
      <c r="K8" s="171">
        <f t="shared" si="4"/>
        <v>0.41999999999999993</v>
      </c>
      <c r="L8" s="171">
        <f t="shared" si="4"/>
        <v>0.3200000000000001</v>
      </c>
      <c r="M8" s="171">
        <f t="shared" si="4"/>
        <v>0.1800000000000002</v>
      </c>
      <c r="N8" s="171">
        <f t="shared" si="4"/>
        <v>0.09500000000000006</v>
      </c>
    </row>
    <row r="9" spans="3:14" ht="12.75" hidden="1">
      <c r="C9" s="173">
        <v>2</v>
      </c>
      <c r="D9" s="171">
        <f>BINOMDIST(2,2,D3,FALSE)</f>
        <v>0.0025000000000000005</v>
      </c>
      <c r="E9" s="171">
        <f aca="true" t="shared" si="5" ref="E9:N9">BINOMDIST(2,2,E3,FALSE)</f>
        <v>0.010000000000000004</v>
      </c>
      <c r="F9" s="171">
        <f t="shared" si="5"/>
        <v>0.04000000000000001</v>
      </c>
      <c r="G9" s="171">
        <f t="shared" si="5"/>
        <v>0.09000000000000001</v>
      </c>
      <c r="H9" s="171">
        <f t="shared" si="5"/>
        <v>0.16000000000000003</v>
      </c>
      <c r="I9" s="177">
        <f t="shared" si="5"/>
        <v>0.25</v>
      </c>
      <c r="J9" s="171">
        <f t="shared" si="5"/>
        <v>0.36</v>
      </c>
      <c r="K9" s="171">
        <f t="shared" si="5"/>
        <v>0.48999999999999994</v>
      </c>
      <c r="L9" s="171">
        <f t="shared" si="5"/>
        <v>0.6399999999999999</v>
      </c>
      <c r="M9" s="171">
        <f t="shared" si="5"/>
        <v>0.8099999999999998</v>
      </c>
      <c r="N9" s="171">
        <f t="shared" si="5"/>
        <v>0.9025</v>
      </c>
    </row>
    <row r="10" spans="2:14" ht="13.5" hidden="1" thickBot="1">
      <c r="B10" s="170"/>
      <c r="C10" s="175"/>
      <c r="D10" s="172"/>
      <c r="E10" s="172"/>
      <c r="F10" s="172"/>
      <c r="G10" s="172"/>
      <c r="H10" s="172"/>
      <c r="I10" s="178"/>
      <c r="J10" s="172"/>
      <c r="K10" s="172"/>
      <c r="L10" s="172"/>
      <c r="M10" s="172"/>
      <c r="N10" s="172"/>
    </row>
    <row r="11" spans="2:14" ht="12.75" hidden="1">
      <c r="B11" s="169">
        <v>3</v>
      </c>
      <c r="C11" s="174">
        <v>0</v>
      </c>
      <c r="D11" s="171">
        <f>BINOMDIST(0,3,D3,FALSE)</f>
        <v>0.857375</v>
      </c>
      <c r="E11" s="171">
        <f aca="true" t="shared" si="6" ref="E11:M11">BINOMDIST(0,3,E3,FALSE)</f>
        <v>0.729</v>
      </c>
      <c r="F11" s="171">
        <f t="shared" si="6"/>
        <v>0.512</v>
      </c>
      <c r="G11" s="171">
        <f t="shared" si="6"/>
        <v>0.3429999999999999</v>
      </c>
      <c r="H11" s="171">
        <f t="shared" si="6"/>
        <v>0.21599999999999997</v>
      </c>
      <c r="I11" s="177">
        <f t="shared" si="6"/>
        <v>0.12500000000000003</v>
      </c>
      <c r="J11" s="171">
        <f t="shared" si="6"/>
        <v>0.06400000000000002</v>
      </c>
      <c r="K11" s="171">
        <f t="shared" si="6"/>
        <v>0.027000000000000007</v>
      </c>
      <c r="L11" s="171">
        <f t="shared" si="6"/>
        <v>0.008000000000000004</v>
      </c>
      <c r="M11" s="171">
        <f t="shared" si="6"/>
        <v>0.001000000000000002</v>
      </c>
      <c r="N11" s="171"/>
    </row>
    <row r="12" spans="3:14" ht="12.75" hidden="1">
      <c r="C12" s="173">
        <v>1</v>
      </c>
      <c r="D12" s="171">
        <f>BINOMDIST(1,3,D3,FALSE)</f>
        <v>0.13537500000000002</v>
      </c>
      <c r="E12" s="171">
        <f aca="true" t="shared" si="7" ref="E12:N12">BINOMDIST(1,3,E3,FALSE)</f>
        <v>0.243</v>
      </c>
      <c r="F12" s="171">
        <f t="shared" si="7"/>
        <v>0.384</v>
      </c>
      <c r="G12" s="171">
        <f t="shared" si="7"/>
        <v>0.44100000000000006</v>
      </c>
      <c r="H12" s="171">
        <f t="shared" si="7"/>
        <v>0.43200000000000005</v>
      </c>
      <c r="I12" s="177">
        <f t="shared" si="7"/>
        <v>0.375</v>
      </c>
      <c r="J12" s="171">
        <f t="shared" si="7"/>
        <v>0.28800000000000003</v>
      </c>
      <c r="K12" s="171">
        <f t="shared" si="7"/>
        <v>0.18900000000000014</v>
      </c>
      <c r="L12" s="171">
        <f t="shared" si="7"/>
        <v>0.09600000000000006</v>
      </c>
      <c r="M12" s="171">
        <f t="shared" si="7"/>
        <v>0.02700000000000005</v>
      </c>
      <c r="N12" s="171">
        <f t="shared" si="7"/>
        <v>0.0071250000000000115</v>
      </c>
    </row>
    <row r="13" spans="3:14" ht="12.75" hidden="1">
      <c r="C13" s="173">
        <v>2</v>
      </c>
      <c r="D13" s="171">
        <f>BINOMDIST(2,3,D3,FALSE)</f>
        <v>0.0071249999999999985</v>
      </c>
      <c r="E13" s="171">
        <f aca="true" t="shared" si="8" ref="E13:N13">BINOMDIST(2,3,E3,FALSE)</f>
        <v>0.027</v>
      </c>
      <c r="F13" s="171">
        <f t="shared" si="8"/>
        <v>0.09600000000000002</v>
      </c>
      <c r="G13" s="171">
        <f t="shared" si="8"/>
        <v>0.18900000000000014</v>
      </c>
      <c r="H13" s="171">
        <f t="shared" si="8"/>
        <v>0.28800000000000003</v>
      </c>
      <c r="I13" s="177">
        <f t="shared" si="8"/>
        <v>0.375</v>
      </c>
      <c r="J13" s="171">
        <f t="shared" si="8"/>
        <v>0.432</v>
      </c>
      <c r="K13" s="171">
        <f t="shared" si="8"/>
        <v>0.44100000000000006</v>
      </c>
      <c r="L13" s="171">
        <f t="shared" si="8"/>
        <v>0.3840000000000001</v>
      </c>
      <c r="M13" s="171">
        <f t="shared" si="8"/>
        <v>0.24300000000000022</v>
      </c>
      <c r="N13" s="171">
        <f t="shared" si="8"/>
        <v>0.13537500000000013</v>
      </c>
    </row>
    <row r="14" spans="3:14" ht="12.75" hidden="1">
      <c r="C14" s="173">
        <v>3</v>
      </c>
      <c r="D14" s="171"/>
      <c r="E14" s="171">
        <f aca="true" t="shared" si="9" ref="E14:N14">BINOMDIST(3,3,E3,FALSE)</f>
        <v>0.0010000000000000002</v>
      </c>
      <c r="F14" s="171">
        <f t="shared" si="9"/>
        <v>0.008000000000000004</v>
      </c>
      <c r="G14" s="171">
        <f t="shared" si="9"/>
        <v>0.027000000000000007</v>
      </c>
      <c r="H14" s="171">
        <f t="shared" si="9"/>
        <v>0.06400000000000002</v>
      </c>
      <c r="I14" s="177">
        <f t="shared" si="9"/>
        <v>0.12500000000000003</v>
      </c>
      <c r="J14" s="171">
        <f t="shared" si="9"/>
        <v>0.21599999999999997</v>
      </c>
      <c r="K14" s="171">
        <f t="shared" si="9"/>
        <v>0.3429999999999999</v>
      </c>
      <c r="L14" s="171">
        <f t="shared" si="9"/>
        <v>0.5119999999999998</v>
      </c>
      <c r="M14" s="171">
        <f t="shared" si="9"/>
        <v>0.7289999999999998</v>
      </c>
      <c r="N14" s="171">
        <f t="shared" si="9"/>
        <v>0.8573749999999999</v>
      </c>
    </row>
    <row r="15" spans="2:14" ht="13.5" hidden="1" thickBot="1">
      <c r="B15" s="170"/>
      <c r="C15" s="175"/>
      <c r="D15" s="172"/>
      <c r="E15" s="172"/>
      <c r="F15" s="172"/>
      <c r="G15" s="172"/>
      <c r="H15" s="172"/>
      <c r="I15" s="178"/>
      <c r="J15" s="172"/>
      <c r="K15" s="172"/>
      <c r="L15" s="172"/>
      <c r="M15" s="172"/>
      <c r="N15" s="172"/>
    </row>
    <row r="16" spans="2:14" ht="12.75">
      <c r="B16" s="179">
        <v>4</v>
      </c>
      <c r="C16" s="181">
        <v>0</v>
      </c>
      <c r="D16" s="171">
        <f>BINOMDIST(0,4,D3,FALSE)</f>
        <v>0.81450625</v>
      </c>
      <c r="E16" s="171">
        <f aca="true" t="shared" si="10" ref="E16:L16">BINOMDIST(0,4,E3,FALSE)</f>
        <v>0.6561</v>
      </c>
      <c r="F16" s="171">
        <f t="shared" si="10"/>
        <v>0.40959999999999996</v>
      </c>
      <c r="G16" s="171">
        <f t="shared" si="10"/>
        <v>0.24009999999999992</v>
      </c>
      <c r="H16" s="171">
        <f t="shared" si="10"/>
        <v>0.1296</v>
      </c>
      <c r="I16" s="177">
        <f t="shared" si="10"/>
        <v>0.0625</v>
      </c>
      <c r="J16" s="171">
        <f t="shared" si="10"/>
        <v>0.025600000000000008</v>
      </c>
      <c r="K16" s="171">
        <f t="shared" si="10"/>
        <v>0.008100000000000003</v>
      </c>
      <c r="L16" s="171">
        <f t="shared" si="10"/>
        <v>0.001600000000000002</v>
      </c>
      <c r="M16" s="171"/>
      <c r="N16" s="171"/>
    </row>
    <row r="17" spans="3:14" ht="12.75">
      <c r="C17" s="182">
        <v>1</v>
      </c>
      <c r="D17" s="171">
        <f>BINOMDIST(1,4,D3,FALSE)</f>
        <v>0.17147500000000002</v>
      </c>
      <c r="E17" s="171">
        <f aca="true" t="shared" si="11" ref="E17:M17">BINOMDIST(1,4,E3,FALSE)</f>
        <v>0.2915999999999999</v>
      </c>
      <c r="F17" s="171">
        <f t="shared" si="11"/>
        <v>0.40959999999999996</v>
      </c>
      <c r="G17" s="171">
        <f t="shared" si="11"/>
        <v>0.4115999999999999</v>
      </c>
      <c r="H17" s="171">
        <f t="shared" si="11"/>
        <v>0.3455999999999999</v>
      </c>
      <c r="I17" s="177">
        <f t="shared" si="11"/>
        <v>0.24999999999999994</v>
      </c>
      <c r="J17" s="171">
        <f t="shared" si="11"/>
        <v>0.15360000000000001</v>
      </c>
      <c r="K17" s="171">
        <f t="shared" si="11"/>
        <v>0.07560000000000006</v>
      </c>
      <c r="L17" s="171">
        <f t="shared" si="11"/>
        <v>0.025600000000000015</v>
      </c>
      <c r="M17" s="171">
        <f t="shared" si="11"/>
        <v>0.003600000000000009</v>
      </c>
      <c r="N17" s="171"/>
    </row>
    <row r="18" spans="3:14" ht="12.75">
      <c r="C18" s="182">
        <v>2</v>
      </c>
      <c r="D18" s="171">
        <f>BINOMDIST(2,4,D3,FALSE)</f>
        <v>0.013537499999999994</v>
      </c>
      <c r="E18" s="171">
        <f aca="true" t="shared" si="12" ref="E18:N18">BINOMDIST(2,4,E3,FALSE)</f>
        <v>0.04860000000000001</v>
      </c>
      <c r="F18" s="171">
        <f t="shared" si="12"/>
        <v>0.15359999999999996</v>
      </c>
      <c r="G18" s="171">
        <f t="shared" si="12"/>
        <v>0.2646</v>
      </c>
      <c r="H18" s="171">
        <f t="shared" si="12"/>
        <v>0.3456</v>
      </c>
      <c r="I18" s="177">
        <f t="shared" si="12"/>
        <v>0.375</v>
      </c>
      <c r="J18" s="171">
        <f t="shared" si="12"/>
        <v>0.3456</v>
      </c>
      <c r="K18" s="171">
        <f t="shared" si="12"/>
        <v>0.2646</v>
      </c>
      <c r="L18" s="171">
        <f t="shared" si="12"/>
        <v>0.15360000000000015</v>
      </c>
      <c r="M18" s="171">
        <f t="shared" si="12"/>
        <v>0.048600000000000095</v>
      </c>
      <c r="N18" s="171">
        <f t="shared" si="12"/>
        <v>0.013537500000000018</v>
      </c>
    </row>
    <row r="19" spans="3:14" ht="12.75">
      <c r="C19" s="182">
        <v>3</v>
      </c>
      <c r="D19" s="171"/>
      <c r="E19" s="171">
        <f aca="true" t="shared" si="13" ref="E19:N19">BINOMDIST(3,4,E3,FALSE)</f>
        <v>0.0036000000000000025</v>
      </c>
      <c r="F19" s="171">
        <f t="shared" si="13"/>
        <v>0.025600000000000005</v>
      </c>
      <c r="G19" s="171">
        <f t="shared" si="13"/>
        <v>0.07560000000000003</v>
      </c>
      <c r="H19" s="171">
        <f t="shared" si="13"/>
        <v>0.15359999999999996</v>
      </c>
      <c r="I19" s="177">
        <f t="shared" si="13"/>
        <v>0.25</v>
      </c>
      <c r="J19" s="171">
        <f t="shared" si="13"/>
        <v>0.3455999999999999</v>
      </c>
      <c r="K19" s="171">
        <f t="shared" si="13"/>
        <v>0.4115999999999999</v>
      </c>
      <c r="L19" s="171">
        <f t="shared" si="13"/>
        <v>0.40959999999999996</v>
      </c>
      <c r="M19" s="171">
        <f t="shared" si="13"/>
        <v>0.2916000000000001</v>
      </c>
      <c r="N19" s="171">
        <f t="shared" si="13"/>
        <v>0.1714750000000001</v>
      </c>
    </row>
    <row r="20" spans="3:14" ht="12.75">
      <c r="C20" s="182">
        <v>4</v>
      </c>
      <c r="D20" s="171"/>
      <c r="E20" s="171"/>
      <c r="F20" s="171">
        <f aca="true" t="shared" si="14" ref="F20:N20">BINOMDIST(4,4,F3,FALSE)</f>
        <v>0.0016000000000000005</v>
      </c>
      <c r="G20" s="171">
        <f t="shared" si="14"/>
        <v>0.008100000000000003</v>
      </c>
      <c r="H20" s="171">
        <f t="shared" si="14"/>
        <v>0.025600000000000008</v>
      </c>
      <c r="I20" s="177">
        <f t="shared" si="14"/>
        <v>0.0625</v>
      </c>
      <c r="J20" s="171">
        <f t="shared" si="14"/>
        <v>0.1296</v>
      </c>
      <c r="K20" s="171">
        <f t="shared" si="14"/>
        <v>0.24009999999999992</v>
      </c>
      <c r="L20" s="171">
        <f t="shared" si="14"/>
        <v>0.40959999999999985</v>
      </c>
      <c r="M20" s="171">
        <f t="shared" si="14"/>
        <v>0.6560999999999997</v>
      </c>
      <c r="N20" s="171">
        <f t="shared" si="14"/>
        <v>0.8145062499999999</v>
      </c>
    </row>
    <row r="21" spans="2:14" ht="13.5" thickBot="1">
      <c r="B21" s="170"/>
      <c r="C21" s="175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</row>
    <row r="22" spans="2:14" ht="12.75">
      <c r="B22" s="169">
        <v>5</v>
      </c>
      <c r="C22" s="174">
        <v>0</v>
      </c>
      <c r="D22" s="171">
        <f>BINOMDIST(0,5,D3,FALSE)</f>
        <v>0.7737809375</v>
      </c>
      <c r="E22" s="171">
        <f aca="true" t="shared" si="15" ref="E22:K22">BINOMDIST(0,5,E3,FALSE)</f>
        <v>0.59049</v>
      </c>
      <c r="F22" s="171">
        <f t="shared" si="15"/>
        <v>0.32768</v>
      </c>
      <c r="G22" s="171">
        <f t="shared" si="15"/>
        <v>0.16806999999999994</v>
      </c>
      <c r="H22" s="171">
        <f t="shared" si="15"/>
        <v>0.07776</v>
      </c>
      <c r="I22" s="171">
        <f t="shared" si="15"/>
        <v>0.03125</v>
      </c>
      <c r="J22" s="171">
        <f t="shared" si="15"/>
        <v>0.010240000000000008</v>
      </c>
      <c r="K22" s="171">
        <f t="shared" si="15"/>
        <v>0.002430000000000001</v>
      </c>
      <c r="L22" s="171"/>
      <c r="M22" s="171"/>
      <c r="N22" s="171"/>
    </row>
    <row r="23" spans="3:14" ht="12.75">
      <c r="C23" s="173">
        <v>1</v>
      </c>
      <c r="D23" s="171">
        <f>BINOMDIST(1,5,D3,FALSE)</f>
        <v>0.2036265625</v>
      </c>
      <c r="E23" s="171">
        <f aca="true" t="shared" si="16" ref="E23:L23">BINOMDIST(1,5,E3,FALSE)</f>
        <v>0.32805</v>
      </c>
      <c r="F23" s="171">
        <f t="shared" si="16"/>
        <v>0.40959999999999996</v>
      </c>
      <c r="G23" s="171">
        <f t="shared" si="16"/>
        <v>0.36014999999999997</v>
      </c>
      <c r="H23" s="171">
        <f t="shared" si="16"/>
        <v>0.2592</v>
      </c>
      <c r="I23" s="171">
        <f t="shared" si="16"/>
        <v>0.15624999999999992</v>
      </c>
      <c r="J23" s="171">
        <f t="shared" si="16"/>
        <v>0.07680000000000001</v>
      </c>
      <c r="K23" s="171">
        <f t="shared" si="16"/>
        <v>0.028350000000000035</v>
      </c>
      <c r="L23" s="171">
        <f t="shared" si="16"/>
        <v>0.006400000000000014</v>
      </c>
      <c r="M23" s="171"/>
      <c r="N23" s="171"/>
    </row>
    <row r="24" spans="3:14" ht="12.75">
      <c r="C24" s="173">
        <v>2</v>
      </c>
      <c r="D24" s="171">
        <f>BINOMDIST(2,5,D3,FALSE)</f>
        <v>0.021434375000000016</v>
      </c>
      <c r="E24" s="171">
        <f aca="true" t="shared" si="17" ref="E24:N24">BINOMDIST(2,5,E3,FALSE)</f>
        <v>0.07289999999999998</v>
      </c>
      <c r="F24" s="171">
        <f t="shared" si="17"/>
        <v>0.2048</v>
      </c>
      <c r="G24" s="171">
        <f t="shared" si="17"/>
        <v>0.3087</v>
      </c>
      <c r="H24" s="171">
        <f t="shared" si="17"/>
        <v>0.34559999999999996</v>
      </c>
      <c r="I24" s="171">
        <f t="shared" si="17"/>
        <v>0.3125</v>
      </c>
      <c r="J24" s="171">
        <f t="shared" si="17"/>
        <v>0.2304</v>
      </c>
      <c r="K24" s="171">
        <f t="shared" si="17"/>
        <v>0.13230000000000008</v>
      </c>
      <c r="L24" s="171">
        <f t="shared" si="17"/>
        <v>0.051200000000000044</v>
      </c>
      <c r="M24" s="171">
        <f t="shared" si="17"/>
        <v>0.00810000000000002</v>
      </c>
      <c r="N24" s="171">
        <f t="shared" si="17"/>
        <v>0.0011281250000000035</v>
      </c>
    </row>
    <row r="25" spans="3:14" ht="12.75">
      <c r="C25" s="173">
        <v>3</v>
      </c>
      <c r="D25" s="171">
        <f>BINOMDIST(3,5,D3,FALSE)</f>
        <v>0.0011281249999999996</v>
      </c>
      <c r="E25" s="171">
        <f aca="true" t="shared" si="18" ref="E25:N25">BINOMDIST(3,5,E3,FALSE)</f>
        <v>0.008099999999999996</v>
      </c>
      <c r="F25" s="171">
        <f t="shared" si="18"/>
        <v>0.051199999999999996</v>
      </c>
      <c r="G25" s="171">
        <f t="shared" si="18"/>
        <v>0.13230000000000006</v>
      </c>
      <c r="H25" s="171">
        <f t="shared" si="18"/>
        <v>0.2304</v>
      </c>
      <c r="I25" s="171">
        <f t="shared" si="18"/>
        <v>0.3125</v>
      </c>
      <c r="J25" s="171">
        <f t="shared" si="18"/>
        <v>0.34559999999999996</v>
      </c>
      <c r="K25" s="171">
        <f t="shared" si="18"/>
        <v>0.3087</v>
      </c>
      <c r="L25" s="171">
        <f t="shared" si="18"/>
        <v>0.20480000000000012</v>
      </c>
      <c r="M25" s="171">
        <f t="shared" si="18"/>
        <v>0.07290000000000009</v>
      </c>
      <c r="N25" s="171">
        <f t="shared" si="18"/>
        <v>0.021434375000000044</v>
      </c>
    </row>
    <row r="26" spans="3:14" ht="12.75">
      <c r="C26" s="173">
        <v>4</v>
      </c>
      <c r="D26" s="171"/>
      <c r="E26" s="171"/>
      <c r="F26" s="171">
        <f aca="true" t="shared" si="19" ref="F26:N26">BINOMDIST(4,5,F3,FALSE)</f>
        <v>0.006400000000000003</v>
      </c>
      <c r="G26" s="171">
        <f t="shared" si="19"/>
        <v>0.028350000000000035</v>
      </c>
      <c r="H26" s="171">
        <f t="shared" si="19"/>
        <v>0.0768</v>
      </c>
      <c r="I26" s="171">
        <f t="shared" si="19"/>
        <v>0.15624999999999992</v>
      </c>
      <c r="J26" s="171">
        <f t="shared" si="19"/>
        <v>0.2592</v>
      </c>
      <c r="K26" s="171">
        <f t="shared" si="19"/>
        <v>0.36014999999999997</v>
      </c>
      <c r="L26" s="171">
        <f t="shared" si="19"/>
        <v>0.40959999999999996</v>
      </c>
      <c r="M26" s="171">
        <f t="shared" si="19"/>
        <v>0.3280500000000001</v>
      </c>
      <c r="N26" s="171">
        <f t="shared" si="19"/>
        <v>0.20362656250000014</v>
      </c>
    </row>
    <row r="27" spans="3:14" ht="12.75">
      <c r="C27" s="173">
        <v>5</v>
      </c>
      <c r="D27" s="171"/>
      <c r="E27" s="171"/>
      <c r="F27" s="171"/>
      <c r="G27" s="171">
        <f aca="true" t="shared" si="20" ref="G27:N27">BINOMDIST(5,5,G3,FALSE)</f>
        <v>0.002430000000000001</v>
      </c>
      <c r="H27" s="171">
        <f t="shared" si="20"/>
        <v>0.010240000000000008</v>
      </c>
      <c r="I27" s="171">
        <f t="shared" si="20"/>
        <v>0.03125</v>
      </c>
      <c r="J27" s="171">
        <f t="shared" si="20"/>
        <v>0.07776</v>
      </c>
      <c r="K27" s="171">
        <f t="shared" si="20"/>
        <v>0.16806999999999994</v>
      </c>
      <c r="L27" s="171">
        <f t="shared" si="20"/>
        <v>0.32767999999999986</v>
      </c>
      <c r="M27" s="171">
        <f t="shared" si="20"/>
        <v>0.5904899999999997</v>
      </c>
      <c r="N27" s="171">
        <f t="shared" si="20"/>
        <v>0.7737809374999998</v>
      </c>
    </row>
    <row r="30" spans="2:4" ht="23.25">
      <c r="B30" s="185"/>
      <c r="C30" s="185"/>
      <c r="D30" s="185"/>
    </row>
    <row r="31" spans="2:6" ht="23.25">
      <c r="B31" s="185"/>
      <c r="C31" s="185"/>
      <c r="D31" s="186" t="s">
        <v>143</v>
      </c>
      <c r="F31" s="188" t="s">
        <v>145</v>
      </c>
    </row>
    <row r="32" spans="2:21" ht="24" thickBot="1">
      <c r="B32" s="186" t="s">
        <v>144</v>
      </c>
      <c r="C32" s="186" t="s">
        <v>40</v>
      </c>
      <c r="D32" s="189">
        <v>0.3</v>
      </c>
      <c r="E32" s="170"/>
      <c r="F32" s="170"/>
      <c r="G32" s="170"/>
      <c r="H32" s="170"/>
      <c r="Q32" s="194"/>
      <c r="R32" s="194"/>
      <c r="S32" s="194"/>
      <c r="T32" s="194"/>
      <c r="U32" s="194"/>
    </row>
    <row r="33" spans="2:21" ht="23.25">
      <c r="B33" s="186">
        <v>5</v>
      </c>
      <c r="C33" s="186">
        <v>3</v>
      </c>
      <c r="D33" s="187">
        <f>FACT(B33)/FACT(B33-C33)/FACT(C33)*D32^C33*(1-D32)^(B33-C33)</f>
        <v>0.1323</v>
      </c>
      <c r="E33" s="171"/>
      <c r="F33" s="171"/>
      <c r="G33" s="171"/>
      <c r="H33" s="171"/>
      <c r="Q33" s="194"/>
      <c r="R33" s="194"/>
      <c r="S33" s="194"/>
      <c r="T33" s="194"/>
      <c r="U33" s="195"/>
    </row>
    <row r="34" spans="2:10" ht="20.25">
      <c r="B34" s="183"/>
      <c r="C34" s="183"/>
      <c r="D34" s="183"/>
      <c r="E34" s="183"/>
      <c r="F34" s="183"/>
      <c r="G34" s="191" t="s">
        <v>151</v>
      </c>
      <c r="H34" s="183"/>
      <c r="I34" s="183"/>
      <c r="J34" s="183"/>
    </row>
    <row r="35" spans="2:10" ht="20.25">
      <c r="B35" s="183"/>
      <c r="C35" s="183"/>
      <c r="D35" s="184"/>
      <c r="E35" s="184"/>
      <c r="F35" s="184"/>
      <c r="G35" s="192"/>
      <c r="H35" s="193" t="s">
        <v>146</v>
      </c>
      <c r="I35" s="184"/>
      <c r="J35" s="183"/>
    </row>
    <row r="36" spans="2:10" ht="20.25">
      <c r="B36" s="183"/>
      <c r="C36" s="183"/>
      <c r="D36" s="184"/>
      <c r="E36" s="184"/>
      <c r="F36" s="184"/>
      <c r="G36" s="191" t="s">
        <v>150</v>
      </c>
      <c r="H36" s="184"/>
      <c r="I36" s="184"/>
      <c r="J36" s="183"/>
    </row>
    <row r="37" spans="2:10" ht="12.75">
      <c r="B37" s="183"/>
      <c r="C37" s="183"/>
      <c r="D37" s="184"/>
      <c r="E37" s="184"/>
      <c r="F37" s="184"/>
      <c r="G37" s="184"/>
      <c r="H37" s="184"/>
      <c r="I37" s="184"/>
      <c r="J37" s="183"/>
    </row>
    <row r="38" spans="2:10" ht="12.75">
      <c r="B38" s="183"/>
      <c r="C38" s="183"/>
      <c r="D38" s="184"/>
      <c r="E38" s="184"/>
      <c r="F38" s="184"/>
      <c r="G38" s="190" t="s">
        <v>147</v>
      </c>
      <c r="I38" s="184"/>
      <c r="J38" s="183"/>
    </row>
    <row r="39" spans="2:10" ht="12.75">
      <c r="B39" s="183"/>
      <c r="C39" s="183"/>
      <c r="D39" s="184"/>
      <c r="E39" s="184"/>
      <c r="F39" s="184"/>
      <c r="G39" s="190" t="s">
        <v>148</v>
      </c>
      <c r="H39" s="184"/>
      <c r="I39" s="184"/>
      <c r="J39" s="183"/>
    </row>
    <row r="40" spans="2:10" ht="12.75">
      <c r="B40" s="183"/>
      <c r="C40" s="183"/>
      <c r="D40" s="184"/>
      <c r="E40" s="184"/>
      <c r="F40" s="184"/>
      <c r="G40" s="190" t="s">
        <v>149</v>
      </c>
      <c r="H40" s="184"/>
      <c r="I40" s="184"/>
      <c r="J40" s="183"/>
    </row>
    <row r="41" spans="2:10" ht="12.75">
      <c r="B41" s="183"/>
      <c r="C41" s="183"/>
      <c r="D41" s="184"/>
      <c r="E41" s="184"/>
      <c r="F41" s="184"/>
      <c r="G41" s="184"/>
      <c r="H41" s="184"/>
      <c r="I41" s="184"/>
      <c r="J41" s="183"/>
    </row>
    <row r="42" spans="2:10" ht="12.75">
      <c r="B42" s="183"/>
      <c r="C42" s="183"/>
      <c r="D42" s="184"/>
      <c r="E42" s="184"/>
      <c r="F42" s="184"/>
      <c r="G42" s="184"/>
      <c r="H42" s="184"/>
      <c r="I42" s="184"/>
      <c r="J42" s="183"/>
    </row>
    <row r="43" spans="2:10" ht="12.75">
      <c r="B43" s="183"/>
      <c r="C43" s="183"/>
      <c r="D43" s="184"/>
      <c r="E43" s="184"/>
      <c r="F43" s="184"/>
      <c r="G43" s="184"/>
      <c r="H43" s="184"/>
      <c r="I43" s="184"/>
      <c r="J43" s="183"/>
    </row>
    <row r="44" spans="2:10" ht="12.75">
      <c r="B44" s="183"/>
      <c r="C44" s="183"/>
      <c r="D44" s="184"/>
      <c r="E44" s="184"/>
      <c r="F44" s="184"/>
      <c r="G44" s="184"/>
      <c r="H44" s="184"/>
      <c r="I44" s="184"/>
      <c r="J44" s="183"/>
    </row>
    <row r="45" spans="2:10" ht="12.75">
      <c r="B45" s="183"/>
      <c r="C45" s="183"/>
      <c r="D45" s="183"/>
      <c r="E45" s="183"/>
      <c r="F45" s="183"/>
      <c r="G45" s="183"/>
      <c r="H45" s="183"/>
      <c r="I45" s="183"/>
      <c r="J45" s="183"/>
    </row>
    <row r="46" spans="2:10" ht="12.75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83"/>
      <c r="C48" s="183"/>
      <c r="D48" s="183"/>
      <c r="E48" s="183"/>
      <c r="F48" s="183"/>
      <c r="G48" s="183"/>
      <c r="H48" s="183"/>
      <c r="I48" s="183"/>
      <c r="J48" s="183"/>
    </row>
    <row r="49" spans="2:10" ht="12.75">
      <c r="B49" s="183"/>
      <c r="C49" s="183"/>
      <c r="D49" s="183"/>
      <c r="E49" s="183"/>
      <c r="F49" s="183"/>
      <c r="G49" s="183"/>
      <c r="H49" s="183"/>
      <c r="I49" s="183"/>
      <c r="J49" s="18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" shapeId="666028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MI-WebMail--: "nov19'"</dc:title>
  <dc:subject/>
  <dc:creator>Agnes Azzolino</dc:creator>
  <cp:keywords/>
  <dc:description/>
  <cp:lastModifiedBy>agnes azzolino</cp:lastModifiedBy>
  <cp:lastPrinted>2009-12-06T18:16:22Z</cp:lastPrinted>
  <dcterms:created xsi:type="dcterms:W3CDTF">2001-09-02T11:59:18Z</dcterms:created>
  <dcterms:modified xsi:type="dcterms:W3CDTF">2022-08-25T11:39:33Z</dcterms:modified>
  <cp:category/>
  <cp:version/>
  <cp:contentType/>
  <cp:contentStatus/>
</cp:coreProperties>
</file>